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backupFile="1"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a.milyutina\Desktop\РИМ\Новая папка\"/>
    </mc:Choice>
  </mc:AlternateContent>
  <bookViews>
    <workbookView xWindow="0" yWindow="0" windowWidth="28800" windowHeight="14100"/>
  </bookViews>
  <sheets>
    <sheet name="Пример ЛС РИМ для ФГИС ЦС" sheetId="12" r:id="rId1"/>
  </sheets>
  <definedNames>
    <definedName name="_xlnm._FilterDatabase" localSheetId="0" hidden="1">'Пример ЛС РИМ для ФГИС ЦС'!$A$39:$L$314</definedName>
  </definedNames>
  <calcPr calcId="162913" fullPrecision="0"/>
</workbook>
</file>

<file path=xl/calcChain.xml><?xml version="1.0" encoding="utf-8"?>
<calcChain xmlns="http://schemas.openxmlformats.org/spreadsheetml/2006/main">
  <c r="L165" i="12" l="1"/>
  <c r="L161" i="12"/>
  <c r="L144" i="12" l="1"/>
  <c r="K31" i="12" l="1"/>
  <c r="K30" i="12"/>
  <c r="J46" i="12"/>
  <c r="G43" i="12"/>
  <c r="G42" i="12"/>
  <c r="L43" i="12"/>
  <c r="G138" i="12"/>
  <c r="L138" i="12"/>
  <c r="L271" i="12"/>
  <c r="L150" i="12"/>
  <c r="L151" i="12"/>
  <c r="J149" i="12"/>
  <c r="L149" i="12"/>
  <c r="G230" i="12"/>
  <c r="G229" i="12"/>
  <c r="J226" i="12"/>
  <c r="J223" i="12"/>
  <c r="J222" i="12"/>
  <c r="J221" i="12"/>
  <c r="J220" i="12"/>
  <c r="J219" i="12"/>
  <c r="J218" i="12"/>
  <c r="E216" i="12"/>
  <c r="E214" i="12"/>
  <c r="E212" i="12"/>
  <c r="G212" i="12"/>
  <c r="L212" i="12"/>
  <c r="J211" i="12"/>
  <c r="G204" i="12"/>
  <c r="G221" i="12"/>
  <c r="G202" i="12"/>
  <c r="G201" i="12"/>
  <c r="J191" i="12"/>
  <c r="G185" i="12"/>
  <c r="G188" i="12"/>
  <c r="L188" i="12"/>
  <c r="G159" i="12"/>
  <c r="L159" i="12"/>
  <c r="G156" i="12"/>
  <c r="G155" i="12"/>
  <c r="L155" i="12"/>
  <c r="E142" i="12"/>
  <c r="G142" i="12"/>
  <c r="G140" i="12"/>
  <c r="G183" i="12"/>
  <c r="G141" i="12"/>
  <c r="L141" i="12"/>
  <c r="J107" i="12"/>
  <c r="J106" i="12"/>
  <c r="E104" i="12"/>
  <c r="G97" i="12"/>
  <c r="G109" i="12"/>
  <c r="G112" i="12" s="1"/>
  <c r="L112" i="12" s="1"/>
  <c r="L92" i="12"/>
  <c r="L91" i="12"/>
  <c r="J87" i="12"/>
  <c r="J86" i="12"/>
  <c r="E84" i="12"/>
  <c r="G78" i="12"/>
  <c r="G83" i="12"/>
  <c r="L83" i="12"/>
  <c r="L57" i="12"/>
  <c r="G51" i="12"/>
  <c r="L51" i="12"/>
  <c r="E49" i="12"/>
  <c r="G49" i="12"/>
  <c r="L49" i="12"/>
  <c r="G48" i="12"/>
  <c r="L48" i="12"/>
  <c r="E47" i="12"/>
  <c r="G47" i="12"/>
  <c r="G46" i="12"/>
  <c r="G75" i="12"/>
  <c r="D35" i="12"/>
  <c r="G225" i="12"/>
  <c r="L225" i="12"/>
  <c r="G211" i="12"/>
  <c r="G226" i="12"/>
  <c r="G103" i="12"/>
  <c r="L103" i="12"/>
  <c r="G106" i="12"/>
  <c r="G224" i="12"/>
  <c r="L224" i="12"/>
  <c r="G222" i="12"/>
  <c r="G219" i="12"/>
  <c r="G213" i="12"/>
  <c r="L213" i="12"/>
  <c r="L222" i="12"/>
  <c r="L219" i="12"/>
  <c r="L131" i="12"/>
  <c r="L81" i="12"/>
  <c r="G215" i="12"/>
  <c r="L215" i="12"/>
  <c r="G216" i="12"/>
  <c r="G80" i="12"/>
  <c r="G86" i="12"/>
  <c r="L86" i="12"/>
  <c r="L226" i="12"/>
  <c r="L259" i="12"/>
  <c r="G100" i="12"/>
  <c r="L100" i="12"/>
  <c r="L152" i="12"/>
  <c r="L157" i="12"/>
  <c r="L269" i="12"/>
  <c r="L277" i="12"/>
  <c r="L211" i="12"/>
  <c r="G108" i="12"/>
  <c r="G111" i="12" s="1"/>
  <c r="L111" i="12" s="1"/>
  <c r="G104" i="12"/>
  <c r="L104" i="12"/>
  <c r="L50" i="12"/>
  <c r="L106" i="12"/>
  <c r="L221" i="12"/>
  <c r="L58" i="12"/>
  <c r="G220" i="12"/>
  <c r="L220" i="12"/>
  <c r="G223" i="12"/>
  <c r="L223" i="12"/>
  <c r="G107" i="12"/>
  <c r="L107" i="12" s="1"/>
  <c r="L105" i="12" s="1"/>
  <c r="L110" i="12" s="1"/>
  <c r="L116" i="12" s="1"/>
  <c r="J116" i="12" s="1"/>
  <c r="L142" i="12"/>
  <c r="G208" i="12"/>
  <c r="G218" i="12"/>
  <c r="L218" i="12"/>
  <c r="G214" i="12"/>
  <c r="L156" i="12"/>
  <c r="G154" i="12"/>
  <c r="G192" i="12"/>
  <c r="G194" i="12"/>
  <c r="L194" i="12"/>
  <c r="G193" i="12"/>
  <c r="L193" i="12"/>
  <c r="G197" i="12"/>
  <c r="G199" i="12"/>
  <c r="L199" i="12"/>
  <c r="G191" i="12"/>
  <c r="L191" i="12"/>
  <c r="G196" i="12"/>
  <c r="L196" i="12"/>
  <c r="G102" i="12"/>
  <c r="L216" i="12"/>
  <c r="L311" i="12"/>
  <c r="G137" i="12"/>
  <c r="L46" i="12"/>
  <c r="L139" i="12"/>
  <c r="G45" i="12"/>
  <c r="G76" i="12"/>
  <c r="L47" i="12"/>
  <c r="G89" i="12"/>
  <c r="G87" i="12"/>
  <c r="L87" i="12" s="1"/>
  <c r="G84" i="12"/>
  <c r="G88" i="12"/>
  <c r="L101" i="12"/>
  <c r="J152" i="12"/>
  <c r="L209" i="12"/>
  <c r="L64" i="12"/>
  <c r="L303" i="12"/>
  <c r="L176" i="12"/>
  <c r="L256" i="12"/>
  <c r="G99" i="12"/>
  <c r="L80" i="12"/>
  <c r="G79" i="12"/>
  <c r="L214" i="12"/>
  <c r="L270" i="12"/>
  <c r="J58" i="12"/>
  <c r="L268" i="12"/>
  <c r="L42" i="12"/>
  <c r="L140" i="12"/>
  <c r="L208" i="12"/>
  <c r="G207" i="12"/>
  <c r="L65" i="12"/>
  <c r="L217" i="12"/>
  <c r="L154" i="12"/>
  <c r="G210" i="12"/>
  <c r="L102" i="12"/>
  <c r="G187" i="12"/>
  <c r="L84" i="12"/>
  <c r="G82" i="12"/>
  <c r="G134" i="12"/>
  <c r="L44" i="12"/>
  <c r="L99" i="12"/>
  <c r="L195" i="12"/>
  <c r="L120" i="12"/>
  <c r="L45" i="12"/>
  <c r="L137" i="12"/>
  <c r="L170" i="12"/>
  <c r="L189" i="12"/>
  <c r="L160" i="12"/>
  <c r="L169" i="12"/>
  <c r="G182" i="12"/>
  <c r="G190" i="12"/>
  <c r="L192" i="12"/>
  <c r="L300" i="12"/>
  <c r="L162" i="12"/>
  <c r="L143" i="12"/>
  <c r="G133" i="12"/>
  <c r="L257" i="12"/>
  <c r="L210" i="12"/>
  <c r="L53" i="12"/>
  <c r="L61" i="12"/>
  <c r="L79" i="12"/>
  <c r="G249" i="12"/>
  <c r="G314" i="12"/>
  <c r="J33" i="12"/>
  <c r="G248" i="12"/>
  <c r="G313" i="12"/>
  <c r="J32" i="12"/>
  <c r="L207" i="12"/>
  <c r="L168" i="12"/>
  <c r="L145" i="12"/>
  <c r="L62" i="12"/>
  <c r="L190" i="12"/>
  <c r="L163" i="12"/>
  <c r="L164" i="12"/>
  <c r="L235" i="12"/>
  <c r="L187" i="12"/>
  <c r="L52" i="12"/>
  <c r="D34" i="12"/>
  <c r="L307" i="12"/>
  <c r="L63" i="12"/>
  <c r="L237" i="12"/>
  <c r="L113" i="12"/>
  <c r="L82" i="12"/>
  <c r="L93" i="12"/>
  <c r="L301" i="12"/>
  <c r="L273" i="12"/>
  <c r="L55" i="12"/>
  <c r="L66" i="12"/>
  <c r="L255" i="12"/>
  <c r="L119" i="12"/>
  <c r="L54" i="12"/>
  <c r="L59" i="12"/>
  <c r="L153" i="12"/>
  <c r="L227" i="12"/>
  <c r="L228" i="12"/>
  <c r="L68" i="12"/>
  <c r="L95" i="12"/>
  <c r="L94" i="12"/>
  <c r="L124" i="12"/>
  <c r="L121" i="12"/>
  <c r="L114" i="12"/>
  <c r="L115" i="12"/>
  <c r="L198" i="12"/>
  <c r="L234" i="12"/>
  <c r="L200" i="12"/>
  <c r="L236" i="12"/>
  <c r="L146" i="12"/>
  <c r="L147" i="12"/>
  <c r="L173" i="12"/>
  <c r="L171" i="12"/>
  <c r="L275" i="12"/>
  <c r="L274" i="12"/>
  <c r="J165" i="12"/>
  <c r="L260" i="12"/>
  <c r="L230" i="12"/>
  <c r="L67" i="12"/>
  <c r="L299" i="12"/>
  <c r="L56" i="12"/>
  <c r="J153" i="12"/>
  <c r="L148" i="12"/>
  <c r="J148" i="12" s="1"/>
  <c r="L229" i="12"/>
  <c r="L125" i="12"/>
  <c r="L175" i="12"/>
  <c r="L232" i="12"/>
  <c r="L239" i="12"/>
  <c r="L126" i="12"/>
  <c r="L202" i="12"/>
  <c r="L201" i="12"/>
  <c r="L174" i="12"/>
  <c r="L166" i="12"/>
  <c r="L262" i="12"/>
  <c r="L304" i="12"/>
  <c r="J56" i="12"/>
  <c r="L231" i="12"/>
  <c r="L71" i="12"/>
  <c r="L261" i="12"/>
  <c r="L240" i="12"/>
  <c r="L241" i="12"/>
  <c r="L203" i="12"/>
  <c r="L178" i="12"/>
  <c r="L266" i="12"/>
  <c r="J231" i="12"/>
  <c r="L264" i="12"/>
  <c r="J203" i="12"/>
  <c r="L244" i="12"/>
  <c r="L306" i="12"/>
  <c r="L305" i="12"/>
  <c r="D33" i="12"/>
  <c r="L258" i="12" l="1"/>
  <c r="L85" i="12"/>
  <c r="L90" i="12" l="1"/>
  <c r="L96" i="12" s="1"/>
  <c r="J96" i="12" s="1"/>
  <c r="L122" i="12"/>
  <c r="L117" i="12" s="1"/>
  <c r="L129" i="12" s="1"/>
  <c r="L302" i="12"/>
  <c r="L297" i="12" s="1"/>
  <c r="L295" i="12" s="1"/>
  <c r="D30" i="12" s="1"/>
  <c r="L253" i="12"/>
  <c r="L251" i="12" s="1"/>
  <c r="D32" i="12" s="1"/>
</calcChain>
</file>

<file path=xl/sharedStrings.xml><?xml version="1.0" encoding="utf-8"?>
<sst xmlns="http://schemas.openxmlformats.org/spreadsheetml/2006/main" count="529" uniqueCount="267">
  <si>
    <t>(наименование стройки)</t>
  </si>
  <si>
    <t>Сметная стоимость</t>
  </si>
  <si>
    <t>(наименование объекта капитального строительства)</t>
  </si>
  <si>
    <t>Составлен</t>
  </si>
  <si>
    <t>методом</t>
  </si>
  <si>
    <t>Основание</t>
  </si>
  <si>
    <t>тыс. руб.</t>
  </si>
  <si>
    <t>в том числе:</t>
  </si>
  <si>
    <t>строительных работ</t>
  </si>
  <si>
    <t xml:space="preserve">Нормативные затраты труда рабочих </t>
  </si>
  <si>
    <t xml:space="preserve">монтажных работ    </t>
  </si>
  <si>
    <t xml:space="preserve">Нормативные затраты труда машинистов </t>
  </si>
  <si>
    <t xml:space="preserve">оборудования         </t>
  </si>
  <si>
    <t xml:space="preserve">прочих затрат       </t>
  </si>
  <si>
    <t>№ п/п</t>
  </si>
  <si>
    <t>Наименование работ и затрат</t>
  </si>
  <si>
    <t>Единица измерения</t>
  </si>
  <si>
    <t>Количество</t>
  </si>
  <si>
    <t>Обоснование</t>
  </si>
  <si>
    <t>Средства на оплату труда рабочих</t>
  </si>
  <si>
    <t>на 
единицу</t>
  </si>
  <si>
    <t>всего с учетом коэффициентов</t>
  </si>
  <si>
    <t>коэффици-енты</t>
  </si>
  <si>
    <t>чел.-ч</t>
  </si>
  <si>
    <t>(проектная и (или) иная техническая документация)</t>
  </si>
  <si>
    <t>ЛОКАЛЬНЫЙ СМЕТНЫЙ РАСЧЕТ (СМЕТА) № ЛС-02-01-01</t>
  </si>
  <si>
    <t>1</t>
  </si>
  <si>
    <t>1000 м3</t>
  </si>
  <si>
    <t>ЭМ</t>
  </si>
  <si>
    <t>М</t>
  </si>
  <si>
    <t>ФОТ</t>
  </si>
  <si>
    <t>НР Земляные работы,  выполняемые:механизированным способом</t>
  </si>
  <si>
    <t>%</t>
  </si>
  <si>
    <t>СП Земляные работы,  выполняемые:механизированным способом</t>
  </si>
  <si>
    <t>Всего по позиции</t>
  </si>
  <si>
    <t>2</t>
  </si>
  <si>
    <t>3</t>
  </si>
  <si>
    <t>Перевозка грузов I класса автомобилями-самосвалами грузоподъемностью 10 т работающих вне карьера на расстояние до 5 км</t>
  </si>
  <si>
    <t>1 т груза</t>
  </si>
  <si>
    <t xml:space="preserve">     в том числе</t>
  </si>
  <si>
    <t xml:space="preserve">     оплата труда (ОТ)</t>
  </si>
  <si>
    <t xml:space="preserve">     эксплуатация машин и механизмов</t>
  </si>
  <si>
    <t xml:space="preserve">     материальные ресурсы</t>
  </si>
  <si>
    <t>4</t>
  </si>
  <si>
    <t>м3</t>
  </si>
  <si>
    <t>т</t>
  </si>
  <si>
    <t>4.1</t>
  </si>
  <si>
    <t>4.2</t>
  </si>
  <si>
    <t>5</t>
  </si>
  <si>
    <t>100 м2</t>
  </si>
  <si>
    <t>м2</t>
  </si>
  <si>
    <t>5.1</t>
  </si>
  <si>
    <t>НР Конструкции из кирпича и блоков</t>
  </si>
  <si>
    <t>СП Конструкции из кирпича и блоков</t>
  </si>
  <si>
    <t>6</t>
  </si>
  <si>
    <t>6.1</t>
  </si>
  <si>
    <t>6.2</t>
  </si>
  <si>
    <t>7</t>
  </si>
  <si>
    <t>Кладка стен кирпичных наружных: простых при высоте этажа до 4 м</t>
  </si>
  <si>
    <t>Растворы цементно-известковые</t>
  </si>
  <si>
    <t>Кирпич керамический или силикатный</t>
  </si>
  <si>
    <t>1000 шт</t>
  </si>
  <si>
    <t>Раствор кладочный, цементно-известковый, М50</t>
  </si>
  <si>
    <t>Кирпич желтый лицевой</t>
  </si>
  <si>
    <t>8</t>
  </si>
  <si>
    <t>8.1</t>
  </si>
  <si>
    <t>Кирпич керамический одинарный, марка 150, размер 250x120x65 мм</t>
  </si>
  <si>
    <t>9</t>
  </si>
  <si>
    <t>Пр/774-2-051.1</t>
  </si>
  <si>
    <t>Антенны приемо-передающие параболические на установленной башне (мачте) высотой до 10 м, диаметр антенны: до 1,8 м</t>
  </si>
  <si>
    <t>антенна</t>
  </si>
  <si>
    <t>Перевозка грузов II класса автомобилями бортовыми грузоподъемностью до 5 т на расстояние до 30 км</t>
  </si>
  <si>
    <t>Перевозка грузов II класса автомобилями бортовыми грузоподъемностью до 5 т на расстояние до 70 км</t>
  </si>
  <si>
    <t>НР Оборудование связи: монтаж радиотелевизионного и электронного оборудования</t>
  </si>
  <si>
    <t>Пр/774-2-051.2</t>
  </si>
  <si>
    <t>СП Оборудование связи: монтаж радиотелевизионного и электронного оборудования</t>
  </si>
  <si>
    <t>НР Полы</t>
  </si>
  <si>
    <t>СП Полы</t>
  </si>
  <si>
    <t>маш.-ч</t>
  </si>
  <si>
    <t>ВСЕГО по смете</t>
  </si>
  <si>
    <t xml:space="preserve">     перевозка</t>
  </si>
  <si>
    <t>Всего накладные расходы</t>
  </si>
  <si>
    <t>Всего сметная прибыль</t>
  </si>
  <si>
    <t>ВСЕГО оборудование</t>
  </si>
  <si>
    <t>ВСЕГО прочие затраты</t>
  </si>
  <si>
    <t>Строительство объекта капитального строительства по адресу: г. N……</t>
  </si>
  <si>
    <t>Объект капитального строительства</t>
  </si>
  <si>
    <t>ведомость объемов работ № ВОР 02-01-01</t>
  </si>
  <si>
    <t>04.3.01.12</t>
  </si>
  <si>
    <t>06.1.01.05</t>
  </si>
  <si>
    <t>Пр/774-001.1</t>
  </si>
  <si>
    <t>Пр/812-001.1-1</t>
  </si>
  <si>
    <t>Пр/812-008.0-1</t>
  </si>
  <si>
    <t>Пр/774-008.0</t>
  </si>
  <si>
    <t>Пр/812-011.0-1</t>
  </si>
  <si>
    <t>Пр/774-011.0</t>
  </si>
  <si>
    <t>Пример локальной сметы (тестовый)_ресурсно-индексный метод</t>
  </si>
  <si>
    <t>Разработка грунта с погрузкой на автомобили-самосвалы экскаваторами с ковшом вместимостью: 1,25 (1,25-1,5) м3, группа грунтов 2</t>
  </si>
  <si>
    <t>Бульдозеры, мощность 79 кВт (108 л.с.)</t>
  </si>
  <si>
    <t>91.01.01-035</t>
  </si>
  <si>
    <t>91.01.05-089</t>
  </si>
  <si>
    <t>Экскаваторы одноковшовые дизельные на
гусеничном ходу, емкость ковша 1,25 м3</t>
  </si>
  <si>
    <t>Щебень из плотных горных пород для
строительных работ М 800, фракция 20-40 мм</t>
  </si>
  <si>
    <t>02.2.05.04-2090</t>
  </si>
  <si>
    <t>Раздел 1. Земляные работы</t>
  </si>
  <si>
    <t xml:space="preserve">     оплата труда машинистов (ОТм)</t>
  </si>
  <si>
    <t>Итого накладные расходы</t>
  </si>
  <si>
    <t>Итого сметная прибыль</t>
  </si>
  <si>
    <t>Итого оборудование</t>
  </si>
  <si>
    <t>Итого прочие затраты</t>
  </si>
  <si>
    <t>Итого по разделу 1. Земляные работы</t>
  </si>
  <si>
    <t xml:space="preserve">          материальные ресурсы, отсутствующие в ФРСН</t>
  </si>
  <si>
    <t xml:space="preserve">          оборудование, отсутствующее в ФРСН</t>
  </si>
  <si>
    <t xml:space="preserve">          оборудование, отсутствующие в ФРСН</t>
  </si>
  <si>
    <t>04.3.01.12-0003</t>
  </si>
  <si>
    <t>91.05.01-017</t>
  </si>
  <si>
    <t>Краны башенные, грузоподъемность 8 т</t>
  </si>
  <si>
    <t>01.7.03.01-0001</t>
  </si>
  <si>
    <t>Вода</t>
  </si>
  <si>
    <t>11.1.03.01-0064</t>
  </si>
  <si>
    <t>Бруски обрезные хвойных пород (ель, сосна), естественной влажности, длина 2-6,5 м, ширина 20-90 мм, толщина 20-90 мм, сорт IV</t>
  </si>
  <si>
    <t>ОТм (ЗТм)</t>
  </si>
  <si>
    <t>индекс</t>
  </si>
  <si>
    <t>всего
 в текущем уровне цен</t>
  </si>
  <si>
    <t>ОТ (ЗТ)</t>
  </si>
  <si>
    <t>Итого прямые затраты</t>
  </si>
  <si>
    <t>Раздел 2. Стены</t>
  </si>
  <si>
    <t>3.1</t>
  </si>
  <si>
    <t>3.2</t>
  </si>
  <si>
    <t>06.1.01.05-0037</t>
  </si>
  <si>
    <t>Производство работ по возведению конструктивных элементов встраиваемых помещений внутри строящегося объекта капитального строительства (при возведенных несущих конструктивных элементах), что в соответствии с требованиями технической безопасности, приводит к ограничению действий рабочих по производству работ
ЗТ 1,2, ЭМ 1,2</t>
  </si>
  <si>
    <t>Автомобили бортовые, грузоподъемность до 10 т, с краном-манипулятором, грузоподъемность 3,7 т</t>
  </si>
  <si>
    <t>91.05.13-011</t>
  </si>
  <si>
    <t>Раздел 3. Монтаж оборудования (оборудование по КА, дополнительная перевозка оборудования)</t>
  </si>
  <si>
    <t>Итого по разделу 2. Стены</t>
  </si>
  <si>
    <t>Вспомогательные ненормируемые ресурсы 2% от ОТ</t>
  </si>
  <si>
    <t>03-21-01-005</t>
  </si>
  <si>
    <t>Всего прямые затраты</t>
  </si>
  <si>
    <t>1-100-20</t>
  </si>
  <si>
    <t>4-100-060</t>
  </si>
  <si>
    <t>1-100-27</t>
  </si>
  <si>
    <t>1-100-60</t>
  </si>
  <si>
    <t>4-100-040</t>
  </si>
  <si>
    <t xml:space="preserve">          затраты труда рабочих</t>
  </si>
  <si>
    <t xml:space="preserve">          затраты труда машинистов</t>
  </si>
  <si>
    <t>Средний разряд работы 2,0</t>
  </si>
  <si>
    <r>
      <t xml:space="preserve">ОТм (ЗТм) </t>
    </r>
    <r>
      <rPr>
        <i/>
        <sz val="12"/>
        <rFont val="Arial Narrow"/>
        <family val="2"/>
        <charset val="204"/>
      </rPr>
      <t>Средний разряд машинистов 6,0</t>
    </r>
  </si>
  <si>
    <t>ОТм(ЗТм)</t>
  </si>
  <si>
    <t>Измерение на кабельной площадке затухания зонового волоконно-оптического кабеля с числом волокон: 48</t>
  </si>
  <si>
    <t>участок</t>
  </si>
  <si>
    <t>Рабочий 6 разряда</t>
  </si>
  <si>
    <t>Инженер I категории</t>
  </si>
  <si>
    <t>2-100-06</t>
  </si>
  <si>
    <t>3-200-01</t>
  </si>
  <si>
    <t>Рефлектометры оптические, рабочая длина волны 1310/1550/1625 нм</t>
  </si>
  <si>
    <t>91.21.22-341</t>
  </si>
  <si>
    <t>Средний разряд работы 2,7</t>
  </si>
  <si>
    <t>ГЭСНм10-05-011-01</t>
  </si>
  <si>
    <t>ГЭСНм10-06-066-01</t>
  </si>
  <si>
    <t>ГЭСН08-02-001-01</t>
  </si>
  <si>
    <t>ГЭСН01-01-012-14</t>
  </si>
  <si>
    <t>Средний разряд работы 6,0</t>
  </si>
  <si>
    <t>Итого по разделу 3. Монтаж оборудования (оборудование по КА, дополнительная перевозка оборудования)</t>
  </si>
  <si>
    <t>Итого прямые затраты по разделу 3. Монтаж оборудования (оборудование по КА, дополнительная перевозка оборудования)</t>
  </si>
  <si>
    <t>Итого прямые затраты по разделу 2. Стены</t>
  </si>
  <si>
    <t>Итого прямые затраты по разделу 1. Земляные работы</t>
  </si>
  <si>
    <t>ГЭСН11-01-041-01</t>
  </si>
  <si>
    <t>Установка плинтусов из мраморных плит</t>
  </si>
  <si>
    <t>Раздел 4. Полы</t>
  </si>
  <si>
    <t>Итого прямые затраты по разделу 4. Полы</t>
  </si>
  <si>
    <t>Итого по разделу 4. Полы</t>
  </si>
  <si>
    <t>Производство работ при строительстве шахт, рудников, метрополитенов, тоннелей и других подземных сооружений специального назначения для работ, выполняемых в подземных условиях
ОТ 1,68, ОТм 1,68</t>
  </si>
  <si>
    <t>Подъемники одномачтовые, грузоподъемность до 500 кг, высота подъема 45 м</t>
  </si>
  <si>
    <t>Автомобили бортовые, грузоподъемность до 5 т</t>
  </si>
  <si>
    <t>Раствор готовый кладочный, цементный, М200</t>
  </si>
  <si>
    <t>04.3.01.09-0016</t>
  </si>
  <si>
    <t>91.14.02-001</t>
  </si>
  <si>
    <t>91.06.06-048</t>
  </si>
  <si>
    <t>4-100-030</t>
  </si>
  <si>
    <r>
      <t xml:space="preserve">ОТм (ЗТм) </t>
    </r>
    <r>
      <rPr>
        <i/>
        <sz val="12"/>
        <rFont val="Arial Narrow"/>
        <family val="2"/>
        <charset val="204"/>
      </rPr>
      <t>Средний разряд машинистов 3,0</t>
    </r>
  </si>
  <si>
    <r>
      <t xml:space="preserve">ОТм (ЗТм) </t>
    </r>
    <r>
      <rPr>
        <i/>
        <sz val="12"/>
        <rFont val="Arial Narrow"/>
        <family val="2"/>
        <charset val="204"/>
      </rPr>
      <t>Средний разряд машинистов 4,0</t>
    </r>
  </si>
  <si>
    <t>13.1.02.01</t>
  </si>
  <si>
    <t>Плиты мраморные</t>
  </si>
  <si>
    <t>Средний разряд работы 4,9</t>
  </si>
  <si>
    <t>1-100-49</t>
  </si>
  <si>
    <t xml:space="preserve">ресурсно-индексным </t>
  </si>
  <si>
    <t>Средства на оплату труда машинистов</t>
  </si>
  <si>
    <t>Пр/812-2-051.2-1</t>
  </si>
  <si>
    <t>Пр/812-2-051.1-1</t>
  </si>
  <si>
    <t>ВСЕГО строительные работы</t>
  </si>
  <si>
    <t>Устройство покрытий толщиной 10 мм из полимерраствора на основе смолы ФАЭД-8</t>
  </si>
  <si>
    <t>ГЭСН11-01-024-01</t>
  </si>
  <si>
    <t>01.1.02.10-1022</t>
  </si>
  <si>
    <t>01.3.01.07-0006</t>
  </si>
  <si>
    <t>Спирт фуриловый</t>
  </si>
  <si>
    <t>01.3.05.10-0001</t>
  </si>
  <si>
    <t>Графит измельченный</t>
  </si>
  <si>
    <t>01.7.14.04-0011</t>
  </si>
  <si>
    <t>Полиэтиленполиамин технический</t>
  </si>
  <si>
    <t>02.3.01.07-0011</t>
  </si>
  <si>
    <t>Порошок кварцевый</t>
  </si>
  <si>
    <t>10.2.02.08-0001</t>
  </si>
  <si>
    <t>Проволока медная, круглая, мягкая, электротехническая, диаметр 1,0-3,0 мм и выше</t>
  </si>
  <si>
    <t>14.2.04.03-0015</t>
  </si>
  <si>
    <t>Смола эпоксидная ЭД-20</t>
  </si>
  <si>
    <t>14.2.04.04-0306</t>
  </si>
  <si>
    <t>Смола фураноэпоксидная</t>
  </si>
  <si>
    <t>кг</t>
  </si>
  <si>
    <t>14.5.09.01-0001</t>
  </si>
  <si>
    <t>Ацетон технический, сорт I</t>
  </si>
  <si>
    <t>91.07.08-024</t>
  </si>
  <si>
    <t>Растворосмесители передвижные, объем барабана 65 л</t>
  </si>
  <si>
    <t>Хризотил (асбест хризотиловый), группа 6К, марки 6К-45, 6К-30, 6К-20, 6К-5</t>
  </si>
  <si>
    <t>Средний разряд работы 5,6</t>
  </si>
  <si>
    <t>1-100-56</t>
  </si>
  <si>
    <t>Устройство покрытий толщиной 5 мм из полимерраствора
ЗТ 0,75, ЭМ 0,5, ЗТм 0,5, М 0,56</t>
  </si>
  <si>
    <t>Сметная стоимость, руб.</t>
  </si>
  <si>
    <t>61.1.01.01-0005_03-02-02-030</t>
  </si>
  <si>
    <t>61.1.01.01-0005_03-02-02-070</t>
  </si>
  <si>
    <t>Наименование программного продукта</t>
  </si>
  <si>
    <t>ХХХХХХХ</t>
  </si>
  <si>
    <t>Наименование редакции сметных нормативов</t>
  </si>
  <si>
    <t>Реквизиты приказов об утверждении дополнений и изменений к сметным нормативам</t>
  </si>
  <si>
    <t>Реквизиты письма Минстроя России об индексах изменения сметной стоимости строительства, включаемые в федеральный реестр сметных нормативов и размещаемые в федеральной государственной информационной системе ценообразования в строительстве, подготовленного в соответствии с пунктом 85 Методики расчета индексов изменения сметной стоимости строительства, утвержденной приказом Министерства строительства и жилищно-коммунального хозяйства Российской Федерации от 5 июня 2019 г. № 326/пр</t>
  </si>
  <si>
    <t>Реквизиты нормативного правового акта об утверждении оплаты труда, утверждаемый в соответствии с пунктом 22(1) Правилами мониторинга цен, утвержденными постановлением Правительства Российской Федерации от 23 декабря 2016 г. № 1452</t>
  </si>
  <si>
    <t>Наименование субъекта Российской Федерации</t>
  </si>
  <si>
    <t>Наименование зоны субъекта Российской Федерации</t>
  </si>
  <si>
    <t>Обоснование принятых текущих цен на строительные ресурсы</t>
  </si>
  <si>
    <t>Итого ФОТ</t>
  </si>
  <si>
    <t xml:space="preserve">          Справочно</t>
  </si>
  <si>
    <t>в том числе</t>
  </si>
  <si>
    <t>всего прямые затраты</t>
  </si>
  <si>
    <t>всего ФОТ</t>
  </si>
  <si>
    <t>всего накладные расходы</t>
  </si>
  <si>
    <t>всего сметная прибыль</t>
  </si>
  <si>
    <t xml:space="preserve">   в том числе</t>
  </si>
  <si>
    <t xml:space="preserve">   прямые затраты</t>
  </si>
  <si>
    <t>Всего ФОТ</t>
  </si>
  <si>
    <t>Справочно</t>
  </si>
  <si>
    <t>Всего оборудование</t>
  </si>
  <si>
    <t>Всего прочие затраты</t>
  </si>
  <si>
    <t>Письмо Минстроя России от ХХ.ХХ.ХХХХ № ХХХХХХХХХ</t>
  </si>
  <si>
    <t>(наименование работ и затрат)</t>
  </si>
  <si>
    <t>на единицу измерения
в базисном уровне цен</t>
  </si>
  <si>
    <t>на единицу измерения
в текущем уровне цен</t>
  </si>
  <si>
    <t xml:space="preserve">прочие затраты
</t>
  </si>
  <si>
    <t xml:space="preserve">прочие работы
</t>
  </si>
  <si>
    <r>
      <t xml:space="preserve">ОТм (ЗТм) </t>
    </r>
    <r>
      <rPr>
        <i/>
        <sz val="12"/>
        <rFont val="Arial Narrow"/>
        <family val="2"/>
        <charset val="204"/>
      </rPr>
      <t>Средний разряд машинистов 7,0</t>
    </r>
  </si>
  <si>
    <t>4-100-070</t>
  </si>
  <si>
    <t>Плита мраморная облицовочная полированная
(шлифованная), месторождение Кибик-Кордонское -
Саянское, размеры 300х300 (300х600, 400х600) мм,
толщина 20 мм</t>
  </si>
  <si>
    <t>13.1.02.01-1005</t>
  </si>
  <si>
    <t>61.1.01.02-0005</t>
  </si>
  <si>
    <t>Антенна для спутниковой связи приемо-передающая параболическая без обтекателя, офсетная, с линейной ортогональной поляризацией, с кронштейном-подставкой, диаметр рефлектора 1,2 м</t>
  </si>
  <si>
    <t>компл</t>
  </si>
  <si>
    <t>Постановление Правительства N-ской области от ХХ.ХХ.ХХХХ № ХХХ</t>
  </si>
  <si>
    <t>Составлен(а) в текущем (базисном) уровне цен</t>
  </si>
  <si>
    <t>ВСЕГО монтажных работ</t>
  </si>
  <si>
    <t>I кв. 2023 г. (цифры условные)</t>
  </si>
  <si>
    <t>ТЦ_06.1.01.05_63_2374001765_
04.08.2022_01</t>
  </si>
  <si>
    <t>ГЭСН 11, приложение 11.1, п. 3.2</t>
  </si>
  <si>
    <t>ФГИС ЦС, конъюнктурный анализ</t>
  </si>
  <si>
    <t xml:space="preserve">Приказ Минстроя России от 18.05.2022 № 378/пр, Приказ Минстроя России от 26.08.2022 № 703/пр, Приказ Минстроя России от 26.10.2022 № 905/пр;
Приказ Минстроя России от 07.07.2022 № 557/пр;
Приказ Минстроя России от 02.09.2021 № 636/пр, Приказ Минстроя России от 26.07.2022 № 611/пр;
Приказ Минстроя России от 22.04.2022 № 317/пр
</t>
  </si>
  <si>
    <t>Приказ Минстроя России от 30.12.2021 № 1046/пр; 
Приказ Минстроя России от 04.08.2020 № 421/пр;
Приказ Минстроя России от 21.12.2020 № 812/пр;
Приказ Минстроя России от 11.12.2020 № 774/пр</t>
  </si>
  <si>
    <t>421/пр_04.08.2020_Пр.10 т.1 п.1</t>
  </si>
  <si>
    <t>421/пр_04.08.2020_п.75 пп.а</t>
  </si>
  <si>
    <t>7.1</t>
  </si>
  <si>
    <t>421/пр_04.08.2020_Пр.10 т.1 п.10.3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</si>
</sst>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00"/>
    <numFmt numFmtId="165" formatCode="0.0000"/>
    <numFmt numFmtId="166" formatCode="0.000"/>
    <numFmt numFmtId="167" formatCode="0.0"/>
    <numFmt numFmtId="168" formatCode="#,##0.0000"/>
    <numFmt numFmtId="169" formatCode="0.0000000"/>
    <numFmt numFmtId="170" formatCode="0.000000"/>
    <numFmt numFmtId="171" formatCode="#,##0.00000"/>
    <numFmt numFmtId="172" formatCode="#,##0.000000"/>
  </numFmts>
  <fonts count="14" x14ac:knownFonts="1">
    <font>
      <sz val="9"/>
      <name val="Arial Cyr"/>
      <charset val="204"/>
    </font>
    <font>
      <sz val="11"/>
      <name val="Arial Narrow"/>
      <family val="2"/>
      <charset val="204"/>
    </font>
    <font>
      <b/>
      <sz val="12"/>
      <name val="Arial Narrow"/>
      <family val="2"/>
      <charset val="204"/>
    </font>
    <font>
      <i/>
      <sz val="11"/>
      <name val="Arial Narrow"/>
      <family val="2"/>
      <charset val="204"/>
    </font>
    <font>
      <sz val="12"/>
      <name val="Arial Narrow"/>
      <family val="2"/>
      <charset val="204"/>
    </font>
    <font>
      <i/>
      <sz val="12"/>
      <name val="Arial Narrow"/>
      <family val="2"/>
      <charset val="204"/>
    </font>
    <font>
      <u/>
      <sz val="12"/>
      <name val="Arial Narrow"/>
      <family val="2"/>
      <charset val="204"/>
    </font>
    <font>
      <i/>
      <sz val="9"/>
      <name val="Arial Cyr"/>
      <charset val="204"/>
    </font>
    <font>
      <b/>
      <sz val="9"/>
      <name val="Arial Cyr"/>
      <charset val="204"/>
    </font>
    <font>
      <i/>
      <sz val="10"/>
      <name val="Arial Narrow"/>
      <family val="2"/>
      <charset val="204"/>
    </font>
    <font>
      <sz val="10"/>
      <name val="Arial Narrow"/>
      <family val="2"/>
      <charset val="204"/>
    </font>
    <font>
      <b/>
      <sz val="9"/>
      <name val="Arial Narrow"/>
      <family val="2"/>
      <charset val="204"/>
    </font>
    <font>
      <sz val="9"/>
      <name val="Arial Narrow"/>
      <family val="2"/>
      <charset val="204"/>
    </font>
    <font>
      <i/>
      <sz val="9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49" fontId="4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Alignment="1"/>
    <xf numFmtId="3" fontId="4" fillId="0" borderId="0" xfId="0" applyNumberFormat="1" applyFont="1" applyFill="1" applyBorder="1" applyAlignment="1">
      <alignment vertical="top" wrapText="1"/>
    </xf>
    <xf numFmtId="0" fontId="4" fillId="0" borderId="4" xfId="0" applyNumberFormat="1" applyFont="1" applyFill="1" applyBorder="1" applyAlignment="1">
      <alignment vertical="top" wrapText="1"/>
    </xf>
    <xf numFmtId="4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vertical="top"/>
    </xf>
    <xf numFmtId="4" fontId="2" fillId="0" borderId="4" xfId="0" applyNumberFormat="1" applyFont="1" applyFill="1" applyBorder="1" applyAlignment="1">
      <alignment horizontal="right" vertical="top"/>
    </xf>
    <xf numFmtId="4" fontId="4" fillId="0" borderId="0" xfId="0" applyNumberFormat="1" applyFont="1" applyFill="1"/>
    <xf numFmtId="0" fontId="4" fillId="0" borderId="0" xfId="0" applyNumberFormat="1" applyFont="1" applyFill="1" applyAlignment="1">
      <alignment horizontal="centerContinuous" vertical="top"/>
    </xf>
    <xf numFmtId="0" fontId="4" fillId="0" borderId="4" xfId="0" applyNumberFormat="1" applyFont="1" applyFill="1" applyBorder="1" applyAlignment="1">
      <alignment vertical="top"/>
    </xf>
    <xf numFmtId="0" fontId="2" fillId="0" borderId="4" xfId="0" applyNumberFormat="1" applyFont="1" applyFill="1" applyBorder="1" applyAlignment="1">
      <alignment vertical="top" wrapText="1"/>
    </xf>
    <xf numFmtId="0" fontId="2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vertical="top"/>
    </xf>
    <xf numFmtId="4" fontId="4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4" fontId="2" fillId="0" borderId="0" xfId="0" applyNumberFormat="1" applyFont="1" applyFill="1" applyAlignment="1">
      <alignment horizontal="right" vertical="top"/>
    </xf>
    <xf numFmtId="0" fontId="4" fillId="0" borderId="0" xfId="0" applyNumberFormat="1" applyFont="1" applyFill="1"/>
    <xf numFmtId="49" fontId="4" fillId="0" borderId="0" xfId="0" applyNumberFormat="1" applyFont="1" applyFill="1" applyAlignment="1">
      <alignment vertical="top"/>
    </xf>
    <xf numFmtId="3" fontId="4" fillId="0" borderId="0" xfId="0" applyNumberFormat="1" applyFont="1" applyFill="1" applyAlignment="1">
      <alignment vertical="top"/>
    </xf>
    <xf numFmtId="164" fontId="4" fillId="0" borderId="0" xfId="0" applyNumberFormat="1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0" fontId="10" fillId="0" borderId="0" xfId="0" applyNumberFormat="1" applyFont="1" applyFill="1"/>
    <xf numFmtId="0" fontId="2" fillId="0" borderId="0" xfId="0" applyNumberFormat="1" applyFont="1" applyFill="1"/>
    <xf numFmtId="4" fontId="2" fillId="0" borderId="4" xfId="0" applyNumberFormat="1" applyFont="1" applyFill="1" applyBorder="1" applyAlignment="1">
      <alignment vertical="top"/>
    </xf>
    <xf numFmtId="49" fontId="2" fillId="0" borderId="0" xfId="0" applyNumberFormat="1" applyFont="1" applyFill="1" applyAlignment="1">
      <alignment vertical="top"/>
    </xf>
    <xf numFmtId="0" fontId="5" fillId="0" borderId="0" xfId="0" applyNumberFormat="1" applyFont="1" applyFill="1" applyAlignment="1">
      <alignment vertical="top"/>
    </xf>
    <xf numFmtId="0" fontId="12" fillId="0" borderId="0" xfId="0" applyFont="1" applyFill="1"/>
    <xf numFmtId="4" fontId="2" fillId="0" borderId="0" xfId="0" applyNumberFormat="1" applyFont="1" applyFill="1"/>
    <xf numFmtId="4" fontId="12" fillId="0" borderId="0" xfId="0" applyNumberFormat="1" applyFont="1" applyFill="1"/>
    <xf numFmtId="169" fontId="4" fillId="0" borderId="0" xfId="0" applyNumberFormat="1" applyFont="1" applyFill="1" applyAlignment="1">
      <alignment vertical="top"/>
    </xf>
    <xf numFmtId="169" fontId="4" fillId="0" borderId="4" xfId="0" applyNumberFormat="1" applyFont="1" applyFill="1" applyBorder="1" applyAlignment="1">
      <alignment vertical="top"/>
    </xf>
    <xf numFmtId="169" fontId="4" fillId="0" borderId="0" xfId="0" applyNumberFormat="1" applyFont="1" applyFill="1" applyAlignment="1">
      <alignment horizontal="left" vertical="top" wrapText="1"/>
    </xf>
    <xf numFmtId="169" fontId="11" fillId="0" borderId="0" xfId="0" applyNumberFormat="1" applyFont="1" applyFill="1" applyAlignment="1">
      <alignment vertical="top"/>
    </xf>
    <xf numFmtId="169" fontId="12" fillId="0" borderId="0" xfId="0" applyNumberFormat="1" applyFont="1" applyFill="1" applyAlignment="1">
      <alignment vertical="top"/>
    </xf>
    <xf numFmtId="170" fontId="4" fillId="0" borderId="0" xfId="0" applyNumberFormat="1" applyFont="1" applyFill="1" applyAlignment="1">
      <alignment vertical="top"/>
    </xf>
    <xf numFmtId="1" fontId="4" fillId="0" borderId="0" xfId="0" applyNumberFormat="1" applyFont="1" applyFill="1" applyAlignment="1">
      <alignment horizontal="right" vertical="top"/>
    </xf>
    <xf numFmtId="1" fontId="4" fillId="0" borderId="0" xfId="0" applyNumberFormat="1" applyFont="1" applyFill="1" applyAlignment="1">
      <alignment vertical="top"/>
    </xf>
    <xf numFmtId="4" fontId="10" fillId="0" borderId="0" xfId="0" applyNumberFormat="1" applyFont="1" applyFill="1"/>
    <xf numFmtId="166" fontId="4" fillId="0" borderId="0" xfId="0" applyNumberFormat="1" applyFont="1" applyFill="1" applyAlignment="1">
      <alignment horizontal="right" vertical="top"/>
    </xf>
    <xf numFmtId="166" fontId="4" fillId="0" borderId="0" xfId="0" applyNumberFormat="1" applyFont="1" applyFill="1" applyAlignment="1">
      <alignment vertical="top"/>
    </xf>
    <xf numFmtId="169" fontId="2" fillId="0" borderId="0" xfId="0" applyNumberFormat="1" applyFont="1" applyFill="1" applyAlignment="1">
      <alignment vertical="top"/>
    </xf>
    <xf numFmtId="169" fontId="4" fillId="0" borderId="0" xfId="0" applyNumberFormat="1" applyFont="1" applyFill="1" applyAlignment="1">
      <alignment horizontal="right" vertical="top"/>
    </xf>
    <xf numFmtId="165" fontId="4" fillId="0" borderId="0" xfId="0" applyNumberFormat="1" applyFont="1" applyFill="1" applyAlignment="1">
      <alignment horizontal="right" vertical="top"/>
    </xf>
    <xf numFmtId="2" fontId="4" fillId="0" borderId="0" xfId="0" applyNumberFormat="1" applyFont="1" applyFill="1" applyAlignment="1">
      <alignment horizontal="right" vertical="top"/>
    </xf>
    <xf numFmtId="0" fontId="5" fillId="0" borderId="0" xfId="0" applyNumberFormat="1" applyFont="1" applyFill="1" applyAlignment="1">
      <alignment horizontal="centerContinuous" vertical="top"/>
    </xf>
    <xf numFmtId="169" fontId="5" fillId="0" borderId="0" xfId="0" applyNumberFormat="1" applyFont="1" applyFill="1" applyAlignment="1">
      <alignment horizontal="right" vertical="top"/>
    </xf>
    <xf numFmtId="165" fontId="5" fillId="0" borderId="0" xfId="0" applyNumberFormat="1" applyFont="1" applyFill="1" applyAlignment="1">
      <alignment horizontal="right" vertical="top"/>
    </xf>
    <xf numFmtId="2" fontId="4" fillId="0" borderId="0" xfId="0" applyNumberFormat="1" applyFont="1" applyFill="1"/>
    <xf numFmtId="49" fontId="2" fillId="0" borderId="0" xfId="0" applyNumberFormat="1" applyFont="1" applyFill="1" applyAlignment="1">
      <alignment vertical="top" wrapText="1"/>
    </xf>
    <xf numFmtId="3" fontId="2" fillId="0" borderId="0" xfId="0" applyNumberFormat="1" applyFont="1" applyFill="1" applyAlignment="1">
      <alignment vertical="top" wrapText="1"/>
    </xf>
    <xf numFmtId="0" fontId="5" fillId="0" borderId="0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center" vertical="top" wrapText="1"/>
    </xf>
    <xf numFmtId="169" fontId="5" fillId="0" borderId="0" xfId="0" applyNumberFormat="1" applyFont="1" applyFill="1" applyBorder="1" applyAlignment="1">
      <alignment horizontal="center" vertical="top" wrapText="1"/>
    </xf>
    <xf numFmtId="0" fontId="4" fillId="0" borderId="2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Fill="1" applyAlignment="1">
      <alignment horizontal="left" vertical="top" wrapText="1"/>
    </xf>
    <xf numFmtId="49" fontId="2" fillId="0" borderId="0" xfId="0" applyNumberFormat="1" applyFont="1" applyFill="1" applyAlignment="1"/>
    <xf numFmtId="0" fontId="4" fillId="0" borderId="0" xfId="0" applyNumberFormat="1" applyFont="1" applyFill="1" applyAlignment="1">
      <alignment wrapText="1"/>
    </xf>
    <xf numFmtId="169" fontId="0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 wrapText="1"/>
    </xf>
    <xf numFmtId="4" fontId="4" fillId="0" borderId="2" xfId="0" applyNumberFormat="1" applyFont="1" applyFill="1" applyBorder="1" applyAlignment="1">
      <alignment horizontal="right"/>
    </xf>
    <xf numFmtId="169" fontId="4" fillId="0" borderId="0" xfId="0" applyNumberFormat="1" applyFont="1" applyFill="1" applyAlignment="1"/>
    <xf numFmtId="4" fontId="6" fillId="0" borderId="0" xfId="0" applyNumberFormat="1" applyFont="1" applyFill="1" applyAlignment="1"/>
    <xf numFmtId="0" fontId="4" fillId="0" borderId="0" xfId="0" applyNumberFormat="1" applyFont="1" applyFill="1" applyAlignment="1"/>
    <xf numFmtId="0" fontId="5" fillId="0" borderId="0" xfId="0" applyNumberFormat="1" applyFont="1" applyFill="1" applyAlignment="1">
      <alignment wrapText="1"/>
    </xf>
    <xf numFmtId="0" fontId="6" fillId="0" borderId="0" xfId="0" applyNumberFormat="1" applyFont="1" applyFill="1" applyAlignment="1">
      <alignment vertical="top" wrapText="1"/>
    </xf>
    <xf numFmtId="4" fontId="6" fillId="0" borderId="0" xfId="0" applyNumberFormat="1" applyFont="1" applyFill="1" applyAlignment="1">
      <alignment vertical="top"/>
    </xf>
    <xf numFmtId="0" fontId="2" fillId="0" borderId="0" xfId="0" applyNumberFormat="1" applyFont="1" applyFill="1" applyAlignment="1"/>
    <xf numFmtId="0" fontId="2" fillId="0" borderId="0" xfId="0" applyNumberFormat="1" applyFont="1" applyFill="1" applyAlignment="1">
      <alignment wrapText="1"/>
    </xf>
    <xf numFmtId="4" fontId="4" fillId="0" borderId="7" xfId="0" applyNumberFormat="1" applyFont="1" applyFill="1" applyBorder="1" applyAlignment="1">
      <alignment horizontal="right"/>
    </xf>
    <xf numFmtId="169" fontId="4" fillId="0" borderId="0" xfId="0" applyNumberFormat="1" applyFont="1" applyFill="1"/>
    <xf numFmtId="0" fontId="4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vertical="top"/>
    </xf>
    <xf numFmtId="168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Alignment="1"/>
    <xf numFmtId="169" fontId="1" fillId="0" borderId="1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3" xfId="0" applyNumberFormat="1" applyFont="1" applyFill="1" applyBorder="1" applyAlignment="1">
      <alignment horizontal="center" vertical="top"/>
    </xf>
    <xf numFmtId="169" fontId="2" fillId="0" borderId="4" xfId="0" applyNumberFormat="1" applyFont="1" applyFill="1" applyBorder="1" applyAlignment="1">
      <alignment vertical="top" wrapText="1"/>
    </xf>
    <xf numFmtId="49" fontId="4" fillId="0" borderId="0" xfId="0" applyNumberFormat="1" applyFont="1" applyFill="1" applyAlignment="1">
      <alignment horizontal="centerContinuous" vertical="top"/>
    </xf>
    <xf numFmtId="0" fontId="4" fillId="0" borderId="0" xfId="0" applyNumberFormat="1" applyFont="1" applyFill="1" applyAlignment="1">
      <alignment horizontal="right" vertical="top" wrapText="1"/>
    </xf>
    <xf numFmtId="49" fontId="10" fillId="0" borderId="0" xfId="0" applyNumberFormat="1" applyFont="1" applyFill="1" applyAlignment="1">
      <alignment vertical="top"/>
    </xf>
    <xf numFmtId="2" fontId="4" fillId="0" borderId="0" xfId="0" applyNumberFormat="1" applyFont="1" applyFill="1" applyAlignment="1">
      <alignment vertical="top"/>
    </xf>
    <xf numFmtId="2" fontId="5" fillId="0" borderId="0" xfId="0" applyNumberFormat="1" applyFont="1" applyFill="1" applyAlignment="1">
      <alignment horizontal="right" vertical="top"/>
    </xf>
    <xf numFmtId="165" fontId="4" fillId="0" borderId="0" xfId="0" applyNumberFormat="1" applyFont="1" applyFill="1" applyAlignment="1">
      <alignment vertical="top"/>
    </xf>
    <xf numFmtId="0" fontId="4" fillId="0" borderId="0" xfId="0" applyNumberFormat="1" applyFont="1" applyFill="1" applyAlignment="1">
      <alignment horizontal="center" vertical="top"/>
    </xf>
    <xf numFmtId="167" fontId="4" fillId="0" borderId="0" xfId="0" applyNumberFormat="1" applyFont="1" applyFill="1" applyAlignment="1">
      <alignment vertical="top"/>
    </xf>
    <xf numFmtId="169" fontId="2" fillId="0" borderId="0" xfId="0" applyNumberFormat="1" applyFont="1" applyFill="1" applyAlignment="1">
      <alignment vertical="top" wrapText="1"/>
    </xf>
    <xf numFmtId="2" fontId="4" fillId="0" borderId="4" xfId="0" applyNumberFormat="1" applyFont="1" applyFill="1" applyBorder="1" applyAlignment="1">
      <alignment vertical="top"/>
    </xf>
    <xf numFmtId="167" fontId="4" fillId="0" borderId="0" xfId="0" applyNumberFormat="1" applyFont="1" applyFill="1" applyAlignment="1">
      <alignment horizontal="right" vertical="top"/>
    </xf>
    <xf numFmtId="49" fontId="4" fillId="0" borderId="4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 wrapText="1"/>
    </xf>
    <xf numFmtId="169" fontId="2" fillId="0" borderId="0" xfId="0" applyNumberFormat="1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vertical="top" wrapText="1"/>
    </xf>
    <xf numFmtId="167" fontId="5" fillId="0" borderId="0" xfId="0" applyNumberFormat="1" applyFont="1" applyFill="1" applyAlignment="1">
      <alignment horizontal="right" vertical="top"/>
    </xf>
    <xf numFmtId="49" fontId="4" fillId="0" borderId="0" xfId="0" applyNumberFormat="1" applyFont="1" applyFill="1" applyAlignment="1">
      <alignment horizontal="center" vertical="top"/>
    </xf>
    <xf numFmtId="169" fontId="4" fillId="0" borderId="0" xfId="0" applyNumberFormat="1" applyFont="1" applyFill="1" applyAlignment="1">
      <alignment vertical="top" wrapText="1"/>
    </xf>
    <xf numFmtId="0" fontId="9" fillId="0" borderId="0" xfId="0" applyNumberFormat="1" applyFont="1" applyFill="1" applyAlignment="1">
      <alignment vertical="top" wrapText="1"/>
    </xf>
    <xf numFmtId="164" fontId="4" fillId="0" borderId="0" xfId="0" applyNumberFormat="1" applyFont="1" applyFill="1" applyAlignment="1">
      <alignment horizontal="right" vertical="top"/>
    </xf>
    <xf numFmtId="167" fontId="4" fillId="0" borderId="0" xfId="0" applyNumberFormat="1" applyFont="1" applyFill="1"/>
    <xf numFmtId="0" fontId="4" fillId="0" borderId="0" xfId="0" applyNumberFormat="1" applyFont="1" applyFill="1" applyBorder="1" applyAlignment="1">
      <alignment vertical="top"/>
    </xf>
    <xf numFmtId="169" fontId="4" fillId="0" borderId="0" xfId="0" applyNumberFormat="1" applyFont="1" applyFill="1" applyBorder="1" applyAlignment="1">
      <alignment vertical="top"/>
    </xf>
    <xf numFmtId="167" fontId="4" fillId="0" borderId="0" xfId="0" applyNumberFormat="1" applyFont="1" applyFill="1" applyBorder="1" applyAlignment="1">
      <alignment vertical="top"/>
    </xf>
    <xf numFmtId="4" fontId="4" fillId="0" borderId="0" xfId="0" applyNumberFormat="1" applyFont="1" applyFill="1" applyBorder="1" applyAlignment="1">
      <alignment vertical="top"/>
    </xf>
    <xf numFmtId="170" fontId="4" fillId="0" borderId="0" xfId="0" applyNumberFormat="1" applyFont="1" applyFill="1" applyAlignment="1">
      <alignment horizontal="right" vertical="top"/>
    </xf>
    <xf numFmtId="164" fontId="5" fillId="0" borderId="0" xfId="0" applyNumberFormat="1" applyFont="1" applyFill="1" applyAlignment="1">
      <alignment horizontal="right" vertical="top"/>
    </xf>
    <xf numFmtId="167" fontId="4" fillId="0" borderId="0" xfId="0" applyNumberFormat="1" applyFont="1" applyFill="1" applyAlignment="1">
      <alignment vertical="top" wrapText="1"/>
    </xf>
    <xf numFmtId="0" fontId="4" fillId="0" borderId="0" xfId="0" applyNumberFormat="1" applyFont="1" applyFill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4" fillId="0" borderId="0" xfId="0" applyNumberFormat="1" applyFont="1" applyFill="1" applyAlignment="1">
      <alignment vertical="top" wrapText="1"/>
    </xf>
    <xf numFmtId="0" fontId="2" fillId="0" borderId="0" xfId="0" applyNumberFormat="1" applyFont="1" applyFill="1" applyAlignment="1">
      <alignment vertical="top" wrapText="1"/>
    </xf>
    <xf numFmtId="0" fontId="5" fillId="0" borderId="0" xfId="0" applyNumberFormat="1" applyFont="1" applyFill="1" applyAlignment="1">
      <alignment vertical="top" wrapText="1"/>
    </xf>
    <xf numFmtId="0" fontId="12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4" fillId="0" borderId="0" xfId="0" applyNumberFormat="1" applyFont="1" applyFill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top"/>
    </xf>
    <xf numFmtId="0" fontId="3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171" fontId="6" fillId="0" borderId="0" xfId="0" applyNumberFormat="1" applyFont="1" applyFill="1" applyBorder="1" applyAlignment="1">
      <alignment horizontal="right" vertical="top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wrapText="1"/>
    </xf>
    <xf numFmtId="0" fontId="3" fillId="0" borderId="4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172" fontId="6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Alignment="1">
      <alignment vertical="top" wrapText="1"/>
    </xf>
    <xf numFmtId="0" fontId="0" fillId="0" borderId="0" xfId="0" applyFont="1" applyFill="1" applyAlignment="1">
      <alignment vertical="top"/>
    </xf>
    <xf numFmtId="0" fontId="2" fillId="0" borderId="0" xfId="0" applyNumberFormat="1" applyFont="1" applyFill="1" applyAlignment="1">
      <alignment vertical="top" wrapText="1"/>
    </xf>
    <xf numFmtId="0" fontId="8" fillId="0" borderId="0" xfId="0" applyFont="1" applyFill="1" applyAlignment="1">
      <alignment vertical="top"/>
    </xf>
    <xf numFmtId="0" fontId="5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13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4"/>
  <sheetViews>
    <sheetView showGridLines="0" tabSelected="1" topLeftCell="A216" zoomScaleNormal="100" workbookViewId="0">
      <selection activeCell="E315" sqref="E315"/>
    </sheetView>
  </sheetViews>
  <sheetFormatPr defaultColWidth="9.140625" defaultRowHeight="15.75" x14ac:dyDescent="0.25"/>
  <cols>
    <col min="1" max="1" width="11.7109375" style="19" customWidth="1"/>
    <col min="2" max="2" width="32.85546875" style="116" customWidth="1"/>
    <col min="3" max="3" width="42.28515625" style="116" customWidth="1"/>
    <col min="4" max="4" width="16.28515625" style="13" customWidth="1"/>
    <col min="5" max="5" width="12.140625" style="31" customWidth="1"/>
    <col min="6" max="6" width="11.42578125" style="31" customWidth="1"/>
    <col min="7" max="7" width="15.42578125" style="31" customWidth="1"/>
    <col min="8" max="8" width="12.7109375" style="14" customWidth="1"/>
    <col min="9" max="9" width="8.5703125" style="14" customWidth="1"/>
    <col min="10" max="10" width="15" style="14" customWidth="1"/>
    <col min="11" max="11" width="13.85546875" style="13" customWidth="1"/>
    <col min="12" max="12" width="16.85546875" style="14" customWidth="1"/>
    <col min="13" max="13" width="14.42578125" style="18" bestFit="1" customWidth="1"/>
    <col min="14" max="14" width="18.7109375" style="8" customWidth="1"/>
    <col min="15" max="15" width="9.7109375" style="18" bestFit="1" customWidth="1"/>
    <col min="16" max="16384" width="9.140625" style="18"/>
  </cols>
  <sheetData>
    <row r="1" spans="1:14" x14ac:dyDescent="0.25">
      <c r="A1" s="121" t="s">
        <v>219</v>
      </c>
      <c r="B1" s="121"/>
      <c r="C1" s="121"/>
      <c r="D1" s="121"/>
      <c r="E1" s="121"/>
      <c r="F1" s="122" t="s">
        <v>220</v>
      </c>
      <c r="G1" s="122"/>
      <c r="H1" s="122"/>
      <c r="I1" s="122"/>
      <c r="J1" s="122"/>
      <c r="K1" s="122"/>
      <c r="L1" s="122"/>
      <c r="N1" s="18"/>
    </row>
    <row r="2" spans="1:14" ht="63.6" customHeight="1" x14ac:dyDescent="0.25">
      <c r="A2" s="121" t="s">
        <v>221</v>
      </c>
      <c r="B2" s="121"/>
      <c r="C2" s="121"/>
      <c r="D2" s="121"/>
      <c r="E2" s="121"/>
      <c r="F2" s="122" t="s">
        <v>262</v>
      </c>
      <c r="G2" s="122"/>
      <c r="H2" s="122"/>
      <c r="I2" s="122"/>
      <c r="J2" s="122"/>
      <c r="K2" s="122"/>
      <c r="L2" s="122"/>
      <c r="N2" s="18"/>
    </row>
    <row r="3" spans="1:14" ht="78.599999999999994" customHeight="1" x14ac:dyDescent="0.25">
      <c r="A3" s="121" t="s">
        <v>222</v>
      </c>
      <c r="B3" s="121"/>
      <c r="C3" s="121"/>
      <c r="D3" s="121"/>
      <c r="E3" s="121"/>
      <c r="F3" s="122" t="s">
        <v>261</v>
      </c>
      <c r="G3" s="122"/>
      <c r="H3" s="122"/>
      <c r="I3" s="122"/>
      <c r="J3" s="122"/>
      <c r="K3" s="122"/>
      <c r="L3" s="122"/>
      <c r="N3" s="18"/>
    </row>
    <row r="4" spans="1:14" ht="78.75" customHeight="1" x14ac:dyDescent="0.25">
      <c r="A4" s="121" t="s">
        <v>223</v>
      </c>
      <c r="B4" s="121"/>
      <c r="C4" s="121"/>
      <c r="D4" s="121"/>
      <c r="E4" s="121"/>
      <c r="F4" s="122" t="s">
        <v>241</v>
      </c>
      <c r="G4" s="122"/>
      <c r="H4" s="122"/>
      <c r="I4" s="122"/>
      <c r="J4" s="122"/>
      <c r="K4" s="122"/>
      <c r="L4" s="122"/>
      <c r="N4" s="18"/>
    </row>
    <row r="5" spans="1:14" ht="48.6" customHeight="1" x14ac:dyDescent="0.25">
      <c r="A5" s="121" t="s">
        <v>224</v>
      </c>
      <c r="B5" s="121"/>
      <c r="C5" s="121"/>
      <c r="D5" s="121"/>
      <c r="E5" s="121"/>
      <c r="F5" s="122" t="s">
        <v>254</v>
      </c>
      <c r="G5" s="122"/>
      <c r="H5" s="122"/>
      <c r="I5" s="122"/>
      <c r="J5" s="122"/>
      <c r="K5" s="122"/>
      <c r="L5" s="122"/>
      <c r="N5" s="18"/>
    </row>
    <row r="6" spans="1:14" x14ac:dyDescent="0.25">
      <c r="A6" s="121" t="s">
        <v>227</v>
      </c>
      <c r="B6" s="121"/>
      <c r="C6" s="121"/>
      <c r="D6" s="121"/>
      <c r="E6" s="121"/>
      <c r="F6" s="122" t="s">
        <v>260</v>
      </c>
      <c r="G6" s="122"/>
      <c r="H6" s="122"/>
      <c r="I6" s="122"/>
      <c r="J6" s="122"/>
      <c r="K6" s="122"/>
      <c r="L6" s="122"/>
      <c r="N6" s="18"/>
    </row>
    <row r="7" spans="1:14" ht="15.6" customHeight="1" x14ac:dyDescent="0.25">
      <c r="A7" s="121" t="s">
        <v>225</v>
      </c>
      <c r="B7" s="121"/>
      <c r="C7" s="121"/>
      <c r="D7" s="121"/>
      <c r="E7" s="121"/>
      <c r="F7" s="122" t="s">
        <v>220</v>
      </c>
      <c r="G7" s="122"/>
      <c r="H7" s="122"/>
      <c r="I7" s="122"/>
      <c r="J7" s="122"/>
      <c r="K7" s="122"/>
      <c r="L7" s="122"/>
      <c r="N7" s="18"/>
    </row>
    <row r="8" spans="1:14" x14ac:dyDescent="0.25">
      <c r="A8" s="121" t="s">
        <v>226</v>
      </c>
      <c r="B8" s="121"/>
      <c r="C8" s="121"/>
      <c r="D8" s="121"/>
      <c r="E8" s="121"/>
      <c r="F8" s="122" t="s">
        <v>220</v>
      </c>
      <c r="G8" s="122"/>
      <c r="H8" s="122"/>
      <c r="I8" s="122"/>
      <c r="J8" s="122"/>
      <c r="K8" s="122"/>
      <c r="L8" s="122"/>
      <c r="N8" s="18"/>
    </row>
    <row r="9" spans="1:14" ht="21" customHeight="1" x14ac:dyDescent="0.25">
      <c r="A9" s="2"/>
      <c r="B9" s="113"/>
      <c r="C9" s="113"/>
      <c r="D9" s="113"/>
      <c r="E9" s="33"/>
      <c r="F9" s="33"/>
      <c r="G9" s="33"/>
      <c r="H9" s="113"/>
      <c r="I9" s="113"/>
      <c r="J9" s="113"/>
      <c r="K9" s="113"/>
      <c r="L9" s="113"/>
      <c r="N9" s="18"/>
    </row>
    <row r="11" spans="1:14" x14ac:dyDescent="0.25">
      <c r="A11" s="127" t="s">
        <v>85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N11" s="18"/>
    </row>
    <row r="12" spans="1:14" ht="16.5" x14ac:dyDescent="0.25">
      <c r="A12" s="1"/>
      <c r="B12" s="124" t="s">
        <v>0</v>
      </c>
      <c r="C12" s="124"/>
      <c r="D12" s="124"/>
      <c r="E12" s="124"/>
      <c r="F12" s="124"/>
      <c r="G12" s="124"/>
      <c r="H12" s="124"/>
      <c r="I12" s="124"/>
      <c r="J12" s="124"/>
      <c r="K12" s="124"/>
      <c r="L12" s="3"/>
      <c r="N12" s="18"/>
    </row>
    <row r="13" spans="1:14" x14ac:dyDescent="0.25">
      <c r="I13" s="13"/>
      <c r="L13" s="20"/>
      <c r="N13" s="18"/>
    </row>
    <row r="14" spans="1:14" x14ac:dyDescent="0.25">
      <c r="A14" s="123" t="s">
        <v>86</v>
      </c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N14" s="18"/>
    </row>
    <row r="15" spans="1:14" ht="16.5" x14ac:dyDescent="0.25">
      <c r="B15" s="124" t="s">
        <v>2</v>
      </c>
      <c r="C15" s="124"/>
      <c r="D15" s="124"/>
      <c r="E15" s="124"/>
      <c r="F15" s="124"/>
      <c r="G15" s="124"/>
      <c r="H15" s="124"/>
      <c r="I15" s="124"/>
      <c r="J15" s="124"/>
      <c r="K15" s="124"/>
      <c r="L15" s="20"/>
      <c r="N15" s="18"/>
    </row>
    <row r="16" spans="1:14" x14ac:dyDescent="0.25">
      <c r="I16" s="13"/>
      <c r="L16" s="20"/>
      <c r="N16" s="18"/>
    </row>
    <row r="17" spans="1:14" x14ac:dyDescent="0.25">
      <c r="A17" s="50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51"/>
      <c r="N17" s="18"/>
    </row>
    <row r="18" spans="1:14" x14ac:dyDescent="0.25">
      <c r="A18" s="50"/>
      <c r="B18" s="125" t="s">
        <v>25</v>
      </c>
      <c r="C18" s="125"/>
      <c r="D18" s="125"/>
      <c r="E18" s="125"/>
      <c r="F18" s="125"/>
      <c r="G18" s="125"/>
      <c r="H18" s="125"/>
      <c r="I18" s="125"/>
      <c r="J18" s="125"/>
      <c r="K18" s="125"/>
      <c r="L18" s="51"/>
      <c r="N18" s="18"/>
    </row>
    <row r="19" spans="1:14" x14ac:dyDescent="0.25">
      <c r="A19" s="50"/>
      <c r="B19" s="52"/>
      <c r="C19" s="52"/>
      <c r="D19" s="53"/>
      <c r="E19" s="54"/>
      <c r="F19" s="54"/>
      <c r="G19" s="54"/>
      <c r="H19" s="52"/>
      <c r="I19" s="52"/>
      <c r="J19" s="52"/>
      <c r="K19" s="52"/>
      <c r="L19" s="51"/>
      <c r="N19" s="18"/>
    </row>
    <row r="20" spans="1:14" x14ac:dyDescent="0.25">
      <c r="A20" s="126" t="s">
        <v>96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N20" s="18"/>
    </row>
    <row r="21" spans="1:14" ht="16.5" x14ac:dyDescent="0.25">
      <c r="B21" s="124" t="s">
        <v>242</v>
      </c>
      <c r="C21" s="124"/>
      <c r="D21" s="124"/>
      <c r="E21" s="124"/>
      <c r="F21" s="124"/>
      <c r="G21" s="124"/>
      <c r="H21" s="124"/>
      <c r="I21" s="124"/>
      <c r="J21" s="124"/>
      <c r="K21" s="124"/>
      <c r="L21" s="3"/>
      <c r="N21" s="18"/>
    </row>
    <row r="22" spans="1:14" x14ac:dyDescent="0.25">
      <c r="I22" s="13"/>
      <c r="L22" s="20"/>
      <c r="N22" s="18"/>
    </row>
    <row r="23" spans="1:14" x14ac:dyDescent="0.25">
      <c r="A23" s="19" t="s">
        <v>3</v>
      </c>
      <c r="C23" s="55" t="s">
        <v>185</v>
      </c>
      <c r="D23" s="13" t="s">
        <v>4</v>
      </c>
      <c r="I23" s="13"/>
      <c r="L23" s="20"/>
      <c r="N23" s="18"/>
    </row>
    <row r="24" spans="1:14" x14ac:dyDescent="0.25">
      <c r="I24" s="13"/>
      <c r="L24" s="20"/>
      <c r="N24" s="18"/>
    </row>
    <row r="25" spans="1:14" x14ac:dyDescent="0.25">
      <c r="A25" s="19" t="s">
        <v>5</v>
      </c>
      <c r="C25" s="137" t="s">
        <v>87</v>
      </c>
      <c r="D25" s="137"/>
      <c r="E25" s="137"/>
      <c r="F25" s="137"/>
      <c r="G25" s="137"/>
      <c r="H25" s="137"/>
      <c r="I25" s="137"/>
      <c r="J25" s="137"/>
      <c r="K25" s="137"/>
      <c r="L25" s="137"/>
      <c r="N25" s="18"/>
    </row>
    <row r="26" spans="1:14" ht="16.5" x14ac:dyDescent="0.25">
      <c r="A26" s="56"/>
      <c r="C26" s="138" t="s">
        <v>24</v>
      </c>
      <c r="D26" s="138"/>
      <c r="E26" s="138"/>
      <c r="F26" s="138"/>
      <c r="G26" s="138"/>
      <c r="H26" s="138"/>
      <c r="I26" s="138"/>
      <c r="J26" s="138"/>
      <c r="K26" s="138"/>
      <c r="L26" s="138"/>
      <c r="N26" s="18"/>
    </row>
    <row r="27" spans="1:14" x14ac:dyDescent="0.25">
      <c r="I27" s="13"/>
      <c r="L27" s="20"/>
      <c r="N27" s="18"/>
    </row>
    <row r="28" spans="1:14" x14ac:dyDescent="0.25">
      <c r="A28" s="57" t="s">
        <v>255</v>
      </c>
      <c r="B28" s="58"/>
      <c r="D28" s="139" t="s">
        <v>257</v>
      </c>
      <c r="E28" s="140"/>
      <c r="F28" s="140"/>
      <c r="G28" s="140"/>
      <c r="H28" s="140"/>
      <c r="I28" s="140"/>
      <c r="J28" s="140"/>
      <c r="K28" s="140"/>
      <c r="L28" s="140"/>
      <c r="N28" s="18"/>
    </row>
    <row r="29" spans="1:14" x14ac:dyDescent="0.25">
      <c r="A29" s="57"/>
      <c r="B29" s="58"/>
      <c r="D29" s="114"/>
      <c r="E29" s="59"/>
      <c r="F29" s="59"/>
      <c r="G29" s="59"/>
      <c r="H29" s="115"/>
      <c r="I29" s="115"/>
      <c r="J29" s="115"/>
      <c r="K29" s="115"/>
      <c r="L29" s="115"/>
      <c r="N29" s="18"/>
    </row>
    <row r="30" spans="1:14" ht="19.5" customHeight="1" x14ac:dyDescent="0.25">
      <c r="A30" s="57" t="s">
        <v>1</v>
      </c>
      <c r="B30" s="58"/>
      <c r="C30" s="60"/>
      <c r="D30" s="61">
        <f>L295/1000</f>
        <v>13688.75</v>
      </c>
      <c r="E30" s="62" t="s">
        <v>6</v>
      </c>
      <c r="G30" s="121" t="s">
        <v>19</v>
      </c>
      <c r="H30" s="121"/>
      <c r="I30" s="121"/>
      <c r="K30" s="63">
        <f>L299/1000</f>
        <v>3765.33</v>
      </c>
      <c r="L30" s="64" t="s">
        <v>6</v>
      </c>
      <c r="N30" s="18"/>
    </row>
    <row r="31" spans="1:14" ht="37.9" customHeight="1" x14ac:dyDescent="0.25">
      <c r="A31" s="2"/>
      <c r="B31" s="65" t="s">
        <v>7</v>
      </c>
      <c r="C31" s="66"/>
      <c r="D31" s="67"/>
      <c r="E31" s="62"/>
      <c r="G31" s="121" t="s">
        <v>186</v>
      </c>
      <c r="H31" s="121"/>
      <c r="I31" s="121"/>
      <c r="K31" s="67">
        <f>L301/1000</f>
        <v>57.22</v>
      </c>
      <c r="L31" s="13" t="s">
        <v>6</v>
      </c>
      <c r="N31" s="18"/>
    </row>
    <row r="32" spans="1:14" ht="32.450000000000003" customHeight="1" x14ac:dyDescent="0.25">
      <c r="A32" s="2"/>
      <c r="B32" s="68" t="s">
        <v>8</v>
      </c>
      <c r="C32" s="60"/>
      <c r="D32" s="61">
        <f>L251/1000</f>
        <v>12938.3</v>
      </c>
      <c r="E32" s="62" t="s">
        <v>6</v>
      </c>
      <c r="G32" s="121" t="s">
        <v>9</v>
      </c>
      <c r="H32" s="121"/>
      <c r="I32" s="121"/>
      <c r="J32" s="141">
        <f>G313</f>
        <v>5553.958635</v>
      </c>
      <c r="K32" s="141"/>
      <c r="L32" s="20" t="s">
        <v>23</v>
      </c>
      <c r="N32" s="18"/>
    </row>
    <row r="33" spans="1:14" ht="30" customHeight="1" x14ac:dyDescent="0.25">
      <c r="A33" s="2"/>
      <c r="B33" s="69" t="s">
        <v>10</v>
      </c>
      <c r="C33" s="60"/>
      <c r="D33" s="70">
        <f>L264/1000</f>
        <v>90.27</v>
      </c>
      <c r="E33" s="62" t="s">
        <v>6</v>
      </c>
      <c r="G33" s="121" t="s">
        <v>11</v>
      </c>
      <c r="H33" s="121"/>
      <c r="I33" s="121"/>
      <c r="J33" s="128">
        <f>G314</f>
        <v>109.88645</v>
      </c>
      <c r="K33" s="128"/>
      <c r="L33" s="20" t="s">
        <v>23</v>
      </c>
    </row>
    <row r="34" spans="1:14" ht="30" customHeight="1" x14ac:dyDescent="0.25">
      <c r="A34" s="2"/>
      <c r="B34" s="69" t="s">
        <v>12</v>
      </c>
      <c r="C34" s="60"/>
      <c r="D34" s="70">
        <f>L277/1000</f>
        <v>660.19</v>
      </c>
      <c r="E34" s="62" t="s">
        <v>6</v>
      </c>
    </row>
    <row r="35" spans="1:14" x14ac:dyDescent="0.25">
      <c r="A35" s="2"/>
      <c r="B35" s="69" t="s">
        <v>13</v>
      </c>
      <c r="C35" s="60"/>
      <c r="D35" s="70">
        <f>L279/1000</f>
        <v>0</v>
      </c>
      <c r="E35" s="62" t="s">
        <v>6</v>
      </c>
      <c r="G35" s="71"/>
      <c r="H35" s="18"/>
      <c r="I35" s="18"/>
      <c r="J35" s="18"/>
      <c r="K35" s="18"/>
      <c r="L35" s="18"/>
    </row>
    <row r="36" spans="1:14" x14ac:dyDescent="0.25">
      <c r="A36" s="2"/>
      <c r="B36" s="69"/>
      <c r="C36" s="60"/>
      <c r="D36" s="72"/>
      <c r="E36" s="62"/>
      <c r="G36" s="62"/>
      <c r="I36" s="73"/>
      <c r="J36" s="74"/>
      <c r="K36" s="75"/>
      <c r="L36" s="76"/>
    </row>
    <row r="37" spans="1:14" ht="21.75" customHeight="1" x14ac:dyDescent="0.25">
      <c r="A37" s="129" t="s">
        <v>14</v>
      </c>
      <c r="B37" s="131" t="s">
        <v>18</v>
      </c>
      <c r="C37" s="131" t="s">
        <v>15</v>
      </c>
      <c r="D37" s="131" t="s">
        <v>16</v>
      </c>
      <c r="E37" s="133" t="s">
        <v>17</v>
      </c>
      <c r="F37" s="134"/>
      <c r="G37" s="135"/>
      <c r="H37" s="136" t="s">
        <v>216</v>
      </c>
      <c r="I37" s="136"/>
      <c r="J37" s="136"/>
      <c r="K37" s="136"/>
      <c r="L37" s="136"/>
    </row>
    <row r="38" spans="1:14" ht="60" customHeight="1" x14ac:dyDescent="0.25">
      <c r="A38" s="130"/>
      <c r="B38" s="132"/>
      <c r="C38" s="132"/>
      <c r="D38" s="132"/>
      <c r="E38" s="77" t="s">
        <v>20</v>
      </c>
      <c r="F38" s="77" t="s">
        <v>22</v>
      </c>
      <c r="G38" s="77" t="s">
        <v>21</v>
      </c>
      <c r="H38" s="78" t="s">
        <v>243</v>
      </c>
      <c r="I38" s="78" t="s">
        <v>122</v>
      </c>
      <c r="J38" s="78" t="s">
        <v>244</v>
      </c>
      <c r="K38" s="79" t="s">
        <v>22</v>
      </c>
      <c r="L38" s="78" t="s">
        <v>123</v>
      </c>
    </row>
    <row r="39" spans="1:14" x14ac:dyDescent="0.25">
      <c r="A39" s="80">
        <v>1</v>
      </c>
      <c r="B39" s="81">
        <v>2</v>
      </c>
      <c r="C39" s="81">
        <v>3</v>
      </c>
      <c r="D39" s="82">
        <v>4</v>
      </c>
      <c r="E39" s="82">
        <v>5</v>
      </c>
      <c r="F39" s="82">
        <v>6</v>
      </c>
      <c r="G39" s="82">
        <v>7</v>
      </c>
      <c r="H39" s="83">
        <v>8</v>
      </c>
      <c r="I39" s="83">
        <v>9</v>
      </c>
      <c r="J39" s="83">
        <v>10</v>
      </c>
      <c r="K39" s="83">
        <v>11</v>
      </c>
      <c r="L39" s="83">
        <v>12</v>
      </c>
    </row>
    <row r="40" spans="1:14" x14ac:dyDescent="0.25">
      <c r="C40" s="11" t="s">
        <v>104</v>
      </c>
      <c r="D40" s="11"/>
      <c r="E40" s="84"/>
      <c r="F40" s="84"/>
      <c r="G40" s="84"/>
      <c r="H40" s="11"/>
      <c r="I40" s="11"/>
      <c r="J40" s="11"/>
      <c r="K40" s="84"/>
      <c r="L40" s="11"/>
    </row>
    <row r="41" spans="1:14" ht="63" x14ac:dyDescent="0.25">
      <c r="A41" s="85" t="s">
        <v>26</v>
      </c>
      <c r="B41" s="116" t="s">
        <v>160</v>
      </c>
      <c r="C41" s="116" t="s">
        <v>97</v>
      </c>
      <c r="D41" s="9" t="s">
        <v>27</v>
      </c>
      <c r="E41" s="45">
        <v>2.35</v>
      </c>
      <c r="G41" s="45">
        <v>2.35</v>
      </c>
      <c r="H41" s="18"/>
      <c r="I41" s="22"/>
      <c r="J41" s="22"/>
      <c r="K41" s="42"/>
      <c r="L41" s="22"/>
    </row>
    <row r="42" spans="1:14" x14ac:dyDescent="0.25">
      <c r="B42" s="86">
        <v>1</v>
      </c>
      <c r="C42" s="116" t="s">
        <v>124</v>
      </c>
      <c r="D42" s="9" t="s">
        <v>23</v>
      </c>
      <c r="E42" s="43"/>
      <c r="F42" s="43"/>
      <c r="G42" s="44">
        <f>G43</f>
        <v>12.666499999999999</v>
      </c>
      <c r="I42" s="16"/>
      <c r="J42" s="16"/>
      <c r="K42" s="43"/>
      <c r="L42" s="17">
        <f>L43</f>
        <v>3720.66</v>
      </c>
    </row>
    <row r="43" spans="1:14" s="23" customFormat="1" x14ac:dyDescent="0.2">
      <c r="A43" s="87"/>
      <c r="B43" s="86" t="s">
        <v>138</v>
      </c>
      <c r="C43" s="118" t="s">
        <v>145</v>
      </c>
      <c r="D43" s="9" t="s">
        <v>23</v>
      </c>
      <c r="E43" s="45">
        <v>5.39</v>
      </c>
      <c r="F43" s="43"/>
      <c r="G43" s="44">
        <f>E43*G41</f>
        <v>12.666499999999999</v>
      </c>
      <c r="H43" s="14"/>
      <c r="I43" s="16"/>
      <c r="J43" s="16">
        <v>293.74</v>
      </c>
      <c r="K43" s="43"/>
      <c r="L43" s="16">
        <f>J43*G43</f>
        <v>3720.66</v>
      </c>
      <c r="N43" s="39"/>
    </row>
    <row r="44" spans="1:14" x14ac:dyDescent="0.25">
      <c r="B44" s="86">
        <v>2</v>
      </c>
      <c r="C44" s="116" t="s">
        <v>28</v>
      </c>
      <c r="E44" s="88"/>
      <c r="F44" s="43"/>
      <c r="H44" s="16"/>
      <c r="I44" s="16"/>
      <c r="J44" s="16"/>
      <c r="K44" s="43"/>
      <c r="L44" s="17">
        <f>L46+L48</f>
        <v>49015.31</v>
      </c>
    </row>
    <row r="45" spans="1:14" x14ac:dyDescent="0.25">
      <c r="B45" s="86"/>
      <c r="C45" s="118" t="s">
        <v>121</v>
      </c>
      <c r="D45" s="46" t="s">
        <v>23</v>
      </c>
      <c r="E45" s="89"/>
      <c r="F45" s="47"/>
      <c r="G45" s="48">
        <f>G47+G49</f>
        <v>35.085500000000003</v>
      </c>
      <c r="H45" s="16"/>
      <c r="I45" s="16"/>
      <c r="J45" s="16"/>
      <c r="K45" s="43"/>
      <c r="L45" s="17">
        <f>L47+L49</f>
        <v>17870.11</v>
      </c>
    </row>
    <row r="46" spans="1:14" x14ac:dyDescent="0.25">
      <c r="B46" s="86" t="s">
        <v>99</v>
      </c>
      <c r="C46" s="116" t="s">
        <v>98</v>
      </c>
      <c r="D46" s="9" t="s">
        <v>78</v>
      </c>
      <c r="E46" s="88">
        <v>3.73</v>
      </c>
      <c r="G46" s="90">
        <f>E46*G41</f>
        <v>8.7654999999999994</v>
      </c>
      <c r="H46" s="16">
        <v>887.54</v>
      </c>
      <c r="I46" s="15">
        <v>1.02</v>
      </c>
      <c r="J46" s="49">
        <f>H46*I46</f>
        <v>905.29</v>
      </c>
      <c r="K46" s="43"/>
      <c r="L46" s="16">
        <f>J46*G46</f>
        <v>7935.32</v>
      </c>
    </row>
    <row r="47" spans="1:14" x14ac:dyDescent="0.25">
      <c r="B47" s="86" t="s">
        <v>139</v>
      </c>
      <c r="C47" s="116" t="s">
        <v>146</v>
      </c>
      <c r="D47" s="91" t="s">
        <v>23</v>
      </c>
      <c r="E47" s="88">
        <f>E46</f>
        <v>3.73</v>
      </c>
      <c r="G47" s="90">
        <f>E47*G41</f>
        <v>8.7654999999999994</v>
      </c>
      <c r="H47" s="18"/>
      <c r="I47" s="16"/>
      <c r="J47" s="16">
        <v>485.07</v>
      </c>
      <c r="K47" s="43"/>
      <c r="L47" s="16">
        <f>J47*G47</f>
        <v>4251.88</v>
      </c>
    </row>
    <row r="48" spans="1:14" ht="32.25" customHeight="1" x14ac:dyDescent="0.25">
      <c r="B48" s="86" t="s">
        <v>100</v>
      </c>
      <c r="C48" s="116" t="s">
        <v>101</v>
      </c>
      <c r="D48" s="9" t="s">
        <v>78</v>
      </c>
      <c r="E48" s="92">
        <v>11.2</v>
      </c>
      <c r="G48" s="88">
        <f>E48*G41</f>
        <v>26.32</v>
      </c>
      <c r="H48" s="18"/>
      <c r="I48" s="16"/>
      <c r="J48" s="16">
        <v>1560.79</v>
      </c>
      <c r="K48" s="43"/>
      <c r="L48" s="16">
        <f>J48*G48</f>
        <v>41079.99</v>
      </c>
    </row>
    <row r="49" spans="1:14" x14ac:dyDescent="0.25">
      <c r="B49" s="86" t="s">
        <v>248</v>
      </c>
      <c r="C49" s="116" t="s">
        <v>247</v>
      </c>
      <c r="D49" s="91" t="s">
        <v>23</v>
      </c>
      <c r="E49" s="92">
        <f>E48</f>
        <v>11.2</v>
      </c>
      <c r="F49" s="93"/>
      <c r="G49" s="88">
        <f>E49*G41</f>
        <v>26.32</v>
      </c>
      <c r="H49" s="18"/>
      <c r="I49" s="16"/>
      <c r="J49" s="16">
        <v>517.41</v>
      </c>
      <c r="K49" s="43"/>
      <c r="L49" s="16">
        <f>J49*G49</f>
        <v>13618.23</v>
      </c>
    </row>
    <row r="50" spans="1:14" x14ac:dyDescent="0.25">
      <c r="B50" s="86">
        <v>4</v>
      </c>
      <c r="C50" s="116" t="s">
        <v>29</v>
      </c>
      <c r="E50" s="88"/>
      <c r="F50" s="43"/>
      <c r="H50" s="16"/>
      <c r="I50" s="16"/>
      <c r="J50" s="16"/>
      <c r="K50" s="43"/>
      <c r="L50" s="17">
        <f>L51</f>
        <v>209.44</v>
      </c>
    </row>
    <row r="51" spans="1:14" ht="47.25" x14ac:dyDescent="0.25">
      <c r="B51" s="86" t="s">
        <v>103</v>
      </c>
      <c r="C51" s="116" t="s">
        <v>102</v>
      </c>
      <c r="D51" s="91" t="s">
        <v>44</v>
      </c>
      <c r="E51" s="88">
        <v>0.04</v>
      </c>
      <c r="G51" s="41">
        <f>E51*G41</f>
        <v>9.4E-2</v>
      </c>
      <c r="H51" s="18"/>
      <c r="I51" s="16"/>
      <c r="J51" s="16">
        <v>2228.13</v>
      </c>
      <c r="K51" s="43"/>
      <c r="L51" s="16">
        <f>G51*J51</f>
        <v>209.44</v>
      </c>
    </row>
    <row r="52" spans="1:14" x14ac:dyDescent="0.25">
      <c r="C52" s="11" t="s">
        <v>125</v>
      </c>
      <c r="D52" s="10"/>
      <c r="E52" s="94"/>
      <c r="F52" s="32"/>
      <c r="G52" s="32"/>
      <c r="H52" s="5"/>
      <c r="I52" s="5"/>
      <c r="J52" s="5"/>
      <c r="K52" s="32"/>
      <c r="L52" s="7">
        <f>L42+L44+L45+L50</f>
        <v>70815.520000000004</v>
      </c>
    </row>
    <row r="53" spans="1:14" x14ac:dyDescent="0.25">
      <c r="C53" s="116" t="s">
        <v>30</v>
      </c>
      <c r="E53" s="88"/>
      <c r="K53" s="31"/>
      <c r="L53" s="16">
        <f>L42+L45</f>
        <v>21590.77</v>
      </c>
    </row>
    <row r="54" spans="1:14" ht="31.5" x14ac:dyDescent="0.25">
      <c r="B54" s="116" t="s">
        <v>91</v>
      </c>
      <c r="C54" s="116" t="s">
        <v>31</v>
      </c>
      <c r="D54" s="9" t="s">
        <v>32</v>
      </c>
      <c r="E54" s="38">
        <v>92</v>
      </c>
      <c r="F54" s="38"/>
      <c r="G54" s="37">
        <v>92</v>
      </c>
      <c r="K54" s="31"/>
      <c r="L54" s="16">
        <f>G54*L53/100</f>
        <v>19863.509999999998</v>
      </c>
    </row>
    <row r="55" spans="1:14" ht="31.5" x14ac:dyDescent="0.25">
      <c r="B55" s="116" t="s">
        <v>90</v>
      </c>
      <c r="C55" s="116" t="s">
        <v>33</v>
      </c>
      <c r="D55" s="9" t="s">
        <v>32</v>
      </c>
      <c r="E55" s="38">
        <v>46</v>
      </c>
      <c r="F55" s="38"/>
      <c r="G55" s="37">
        <v>46</v>
      </c>
      <c r="K55" s="31"/>
      <c r="L55" s="16">
        <f>L53*G55/100</f>
        <v>9931.75</v>
      </c>
    </row>
    <row r="56" spans="1:14" x14ac:dyDescent="0.25">
      <c r="A56" s="4"/>
      <c r="B56" s="4"/>
      <c r="C56" s="11" t="s">
        <v>34</v>
      </c>
      <c r="D56" s="10"/>
      <c r="E56" s="94"/>
      <c r="F56" s="32"/>
      <c r="G56" s="94"/>
      <c r="H56" s="6"/>
      <c r="I56" s="6"/>
      <c r="J56" s="25">
        <f>L56/E41</f>
        <v>42813.1</v>
      </c>
      <c r="K56" s="32"/>
      <c r="L56" s="7">
        <f>L52+L54+L55</f>
        <v>100610.78</v>
      </c>
    </row>
    <row r="57" spans="1:14" ht="63" x14ac:dyDescent="0.25">
      <c r="A57" s="85" t="s">
        <v>35</v>
      </c>
      <c r="B57" s="116" t="s">
        <v>136</v>
      </c>
      <c r="C57" s="116" t="s">
        <v>37</v>
      </c>
      <c r="D57" s="46" t="s">
        <v>38</v>
      </c>
      <c r="E57" s="92">
        <v>4.2</v>
      </c>
      <c r="G57" s="95">
        <v>4.2</v>
      </c>
      <c r="H57" s="16"/>
      <c r="I57" s="13"/>
      <c r="J57" s="16">
        <v>280</v>
      </c>
      <c r="K57" s="43"/>
      <c r="L57" s="16">
        <f>J57*G57</f>
        <v>1176</v>
      </c>
    </row>
    <row r="58" spans="1:14" x14ac:dyDescent="0.25">
      <c r="A58" s="96"/>
      <c r="B58" s="4"/>
      <c r="C58" s="11" t="s">
        <v>34</v>
      </c>
      <c r="D58" s="10"/>
      <c r="E58" s="32"/>
      <c r="F58" s="32"/>
      <c r="G58" s="32"/>
      <c r="H58" s="6"/>
      <c r="I58" s="10"/>
      <c r="J58" s="7">
        <f>L58/E57</f>
        <v>280</v>
      </c>
      <c r="K58" s="32"/>
      <c r="L58" s="7">
        <f>L57</f>
        <v>1176</v>
      </c>
    </row>
    <row r="59" spans="1:14" s="24" customFormat="1" x14ac:dyDescent="0.25">
      <c r="A59" s="26"/>
      <c r="B59" s="117"/>
      <c r="C59" s="144" t="s">
        <v>165</v>
      </c>
      <c r="D59" s="145"/>
      <c r="E59" s="145"/>
      <c r="F59" s="145"/>
      <c r="G59" s="145"/>
      <c r="H59" s="22"/>
      <c r="I59" s="12"/>
      <c r="J59" s="17"/>
      <c r="K59" s="42"/>
      <c r="L59" s="22">
        <f>L61+L62+L63+L64+L65</f>
        <v>71991.520000000004</v>
      </c>
      <c r="N59" s="29"/>
    </row>
    <row r="60" spans="1:14" x14ac:dyDescent="0.25">
      <c r="C60" s="146" t="s">
        <v>39</v>
      </c>
      <c r="D60" s="147"/>
      <c r="E60" s="147"/>
      <c r="F60" s="147"/>
      <c r="G60" s="147"/>
      <c r="I60" s="13"/>
      <c r="K60" s="31"/>
    </row>
    <row r="61" spans="1:14" x14ac:dyDescent="0.25">
      <c r="C61" s="142" t="s">
        <v>40</v>
      </c>
      <c r="D61" s="143"/>
      <c r="E61" s="143"/>
      <c r="F61" s="143"/>
      <c r="G61" s="143"/>
      <c r="I61" s="13"/>
      <c r="J61" s="16"/>
      <c r="K61" s="31"/>
      <c r="L61" s="16">
        <f>L42</f>
        <v>3720.66</v>
      </c>
    </row>
    <row r="62" spans="1:14" x14ac:dyDescent="0.25">
      <c r="C62" s="142" t="s">
        <v>41</v>
      </c>
      <c r="D62" s="143"/>
      <c r="E62" s="143"/>
      <c r="F62" s="143"/>
      <c r="G62" s="143"/>
      <c r="I62" s="13"/>
      <c r="J62" s="16"/>
      <c r="K62" s="31"/>
      <c r="L62" s="16">
        <f>L44</f>
        <v>49015.31</v>
      </c>
    </row>
    <row r="63" spans="1:14" x14ac:dyDescent="0.25">
      <c r="C63" s="142" t="s">
        <v>105</v>
      </c>
      <c r="D63" s="143"/>
      <c r="E63" s="143"/>
      <c r="F63" s="143"/>
      <c r="G63" s="143"/>
      <c r="I63" s="13"/>
      <c r="J63" s="16"/>
      <c r="K63" s="31"/>
      <c r="L63" s="14">
        <f>L45</f>
        <v>17870.11</v>
      </c>
    </row>
    <row r="64" spans="1:14" x14ac:dyDescent="0.25">
      <c r="C64" s="142" t="s">
        <v>42</v>
      </c>
      <c r="D64" s="143"/>
      <c r="E64" s="143"/>
      <c r="F64" s="143"/>
      <c r="G64" s="143"/>
      <c r="I64" s="13"/>
      <c r="J64" s="16"/>
      <c r="K64" s="31"/>
      <c r="L64" s="16">
        <f>L50</f>
        <v>209.44</v>
      </c>
    </row>
    <row r="65" spans="1:14" x14ac:dyDescent="0.25">
      <c r="C65" s="142" t="s">
        <v>80</v>
      </c>
      <c r="D65" s="143"/>
      <c r="E65" s="143"/>
      <c r="F65" s="143"/>
      <c r="G65" s="143"/>
      <c r="I65" s="13"/>
      <c r="J65" s="16"/>
      <c r="K65" s="31"/>
      <c r="L65" s="16">
        <f>L58</f>
        <v>1176</v>
      </c>
      <c r="N65" s="18"/>
    </row>
    <row r="66" spans="1:14" x14ac:dyDescent="0.25">
      <c r="C66" s="142" t="s">
        <v>228</v>
      </c>
      <c r="D66" s="143"/>
      <c r="E66" s="143"/>
      <c r="F66" s="143"/>
      <c r="G66" s="143"/>
      <c r="I66" s="13"/>
      <c r="J66" s="16"/>
      <c r="K66" s="31"/>
      <c r="L66" s="14">
        <f>L61+L63</f>
        <v>21590.77</v>
      </c>
      <c r="N66" s="18"/>
    </row>
    <row r="67" spans="1:14" x14ac:dyDescent="0.25">
      <c r="C67" s="142" t="s">
        <v>106</v>
      </c>
      <c r="D67" s="143"/>
      <c r="E67" s="143"/>
      <c r="F67" s="143"/>
      <c r="G67" s="143"/>
      <c r="I67" s="13"/>
      <c r="J67" s="16"/>
      <c r="K67" s="31"/>
      <c r="L67" s="14">
        <f>L54</f>
        <v>19863.509999999998</v>
      </c>
      <c r="N67" s="18"/>
    </row>
    <row r="68" spans="1:14" x14ac:dyDescent="0.25">
      <c r="C68" s="142" t="s">
        <v>107</v>
      </c>
      <c r="D68" s="143"/>
      <c r="E68" s="143"/>
      <c r="F68" s="143"/>
      <c r="G68" s="143"/>
      <c r="I68" s="13"/>
      <c r="J68" s="16"/>
      <c r="K68" s="31"/>
      <c r="L68" s="14">
        <f>L55</f>
        <v>9931.75</v>
      </c>
      <c r="N68" s="18"/>
    </row>
    <row r="69" spans="1:14" x14ac:dyDescent="0.25">
      <c r="C69" s="142" t="s">
        <v>108</v>
      </c>
      <c r="D69" s="143"/>
      <c r="E69" s="143"/>
      <c r="F69" s="143"/>
      <c r="G69" s="143"/>
      <c r="I69" s="13"/>
      <c r="J69" s="16"/>
      <c r="K69" s="31"/>
      <c r="N69" s="18"/>
    </row>
    <row r="70" spans="1:14" x14ac:dyDescent="0.25">
      <c r="C70" s="142" t="s">
        <v>109</v>
      </c>
      <c r="D70" s="143"/>
      <c r="E70" s="143"/>
      <c r="F70" s="143"/>
      <c r="G70" s="143"/>
      <c r="I70" s="13"/>
      <c r="J70" s="16"/>
      <c r="K70" s="31"/>
      <c r="N70" s="18"/>
    </row>
    <row r="71" spans="1:14" x14ac:dyDescent="0.25">
      <c r="C71" s="144" t="s">
        <v>110</v>
      </c>
      <c r="D71" s="145"/>
      <c r="E71" s="145"/>
      <c r="F71" s="145"/>
      <c r="G71" s="145"/>
      <c r="I71" s="13"/>
      <c r="J71" s="17"/>
      <c r="K71" s="31"/>
      <c r="L71" s="22">
        <f>L59+L67+L68+L69+L70</f>
        <v>101786.78</v>
      </c>
      <c r="N71" s="18"/>
    </row>
    <row r="72" spans="1:14" x14ac:dyDescent="0.25">
      <c r="C72" s="146" t="s">
        <v>229</v>
      </c>
      <c r="D72" s="147"/>
      <c r="E72" s="147"/>
      <c r="F72" s="147"/>
      <c r="G72" s="147"/>
      <c r="I72" s="13"/>
      <c r="K72" s="31"/>
      <c r="N72" s="18"/>
    </row>
    <row r="73" spans="1:14" x14ac:dyDescent="0.25">
      <c r="C73" s="142" t="s">
        <v>111</v>
      </c>
      <c r="D73" s="143"/>
      <c r="E73" s="143"/>
      <c r="F73" s="143"/>
      <c r="G73" s="143"/>
      <c r="I73" s="13"/>
      <c r="J73" s="16"/>
      <c r="K73" s="31"/>
      <c r="L73" s="16"/>
      <c r="N73" s="18"/>
    </row>
    <row r="74" spans="1:14" x14ac:dyDescent="0.25">
      <c r="C74" s="142" t="s">
        <v>112</v>
      </c>
      <c r="D74" s="143"/>
      <c r="E74" s="143"/>
      <c r="F74" s="143"/>
      <c r="G74" s="143"/>
      <c r="I74" s="13"/>
      <c r="J74" s="16"/>
      <c r="K74" s="31"/>
      <c r="L74" s="16"/>
      <c r="N74" s="18"/>
    </row>
    <row r="75" spans="1:14" x14ac:dyDescent="0.25">
      <c r="C75" s="13" t="s">
        <v>143</v>
      </c>
      <c r="G75" s="90">
        <f>G42</f>
        <v>12.666499999999999</v>
      </c>
      <c r="K75" s="31"/>
      <c r="N75" s="18"/>
    </row>
    <row r="76" spans="1:14" x14ac:dyDescent="0.25">
      <c r="C76" s="13" t="s">
        <v>144</v>
      </c>
      <c r="G76" s="90">
        <f>G45</f>
        <v>35.085500000000003</v>
      </c>
      <c r="K76" s="31"/>
      <c r="N76" s="18"/>
    </row>
    <row r="77" spans="1:14" x14ac:dyDescent="0.25">
      <c r="C77" s="97" t="s">
        <v>126</v>
      </c>
      <c r="D77" s="97"/>
      <c r="E77" s="98"/>
      <c r="F77" s="98"/>
      <c r="G77" s="98"/>
      <c r="H77" s="97"/>
      <c r="I77" s="97"/>
      <c r="J77" s="97"/>
      <c r="K77" s="98"/>
      <c r="L77" s="99"/>
      <c r="N77" s="18"/>
    </row>
    <row r="78" spans="1:14" ht="31.5" x14ac:dyDescent="0.25">
      <c r="A78" s="85" t="s">
        <v>36</v>
      </c>
      <c r="B78" s="116" t="s">
        <v>159</v>
      </c>
      <c r="C78" s="116" t="s">
        <v>58</v>
      </c>
      <c r="D78" s="9" t="s">
        <v>44</v>
      </c>
      <c r="E78" s="37">
        <v>4</v>
      </c>
      <c r="G78" s="37">
        <f>E78</f>
        <v>4</v>
      </c>
      <c r="H78" s="18"/>
      <c r="I78" s="22"/>
      <c r="J78" s="22"/>
      <c r="K78" s="42"/>
      <c r="L78" s="22"/>
      <c r="N78" s="18"/>
    </row>
    <row r="79" spans="1:14" x14ac:dyDescent="0.25">
      <c r="B79" s="86">
        <v>1</v>
      </c>
      <c r="C79" s="116" t="s">
        <v>124</v>
      </c>
      <c r="E79" s="88"/>
      <c r="G79" s="88">
        <f>G80</f>
        <v>18.16</v>
      </c>
      <c r="K79" s="31"/>
      <c r="L79" s="22">
        <f>L80</f>
        <v>5676.82</v>
      </c>
      <c r="N79" s="18"/>
    </row>
    <row r="80" spans="1:14" x14ac:dyDescent="0.25">
      <c r="A80" s="87"/>
      <c r="B80" s="86" t="s">
        <v>140</v>
      </c>
      <c r="C80" s="118" t="s">
        <v>156</v>
      </c>
      <c r="D80" s="9" t="s">
        <v>23</v>
      </c>
      <c r="E80" s="45">
        <v>4.54</v>
      </c>
      <c r="F80" s="43"/>
      <c r="G80" s="45">
        <f>E80*G78</f>
        <v>18.16</v>
      </c>
      <c r="I80" s="16"/>
      <c r="J80" s="16">
        <v>312.60000000000002</v>
      </c>
      <c r="K80" s="43"/>
      <c r="L80" s="16">
        <f>J80*G80</f>
        <v>5676.82</v>
      </c>
      <c r="N80" s="18"/>
    </row>
    <row r="81" spans="1:14" x14ac:dyDescent="0.25">
      <c r="B81" s="86">
        <v>2</v>
      </c>
      <c r="C81" s="116" t="s">
        <v>28</v>
      </c>
      <c r="E81" s="88"/>
      <c r="F81" s="43"/>
      <c r="G81" s="88"/>
      <c r="H81" s="16"/>
      <c r="I81" s="16"/>
      <c r="J81" s="16"/>
      <c r="K81" s="43"/>
      <c r="L81" s="17">
        <f>L83</f>
        <v>1008</v>
      </c>
      <c r="N81" s="18"/>
    </row>
    <row r="82" spans="1:14" x14ac:dyDescent="0.25">
      <c r="B82" s="86"/>
      <c r="C82" s="118" t="s">
        <v>121</v>
      </c>
      <c r="D82" s="46" t="s">
        <v>23</v>
      </c>
      <c r="E82" s="89"/>
      <c r="F82" s="47"/>
      <c r="G82" s="100">
        <f>G84</f>
        <v>1.6</v>
      </c>
      <c r="H82" s="16"/>
      <c r="I82" s="16"/>
      <c r="J82" s="16"/>
      <c r="K82" s="43"/>
      <c r="L82" s="17">
        <f>L84</f>
        <v>776.11</v>
      </c>
      <c r="N82" s="18"/>
    </row>
    <row r="83" spans="1:14" x14ac:dyDescent="0.25">
      <c r="B83" s="86" t="s">
        <v>115</v>
      </c>
      <c r="C83" s="116" t="s">
        <v>116</v>
      </c>
      <c r="D83" s="9" t="s">
        <v>78</v>
      </c>
      <c r="E83" s="92">
        <v>0.4</v>
      </c>
      <c r="G83" s="92">
        <f>E83*G78</f>
        <v>1.6</v>
      </c>
      <c r="H83" s="16"/>
      <c r="I83" s="15"/>
      <c r="J83" s="16">
        <v>630</v>
      </c>
      <c r="K83" s="43"/>
      <c r="L83" s="16">
        <f>J83*G83</f>
        <v>1008</v>
      </c>
      <c r="N83" s="18"/>
    </row>
    <row r="84" spans="1:14" x14ac:dyDescent="0.25">
      <c r="B84" s="86" t="s">
        <v>139</v>
      </c>
      <c r="C84" s="116" t="s">
        <v>146</v>
      </c>
      <c r="D84" s="91" t="s">
        <v>23</v>
      </c>
      <c r="E84" s="92">
        <f>E83</f>
        <v>0.4</v>
      </c>
      <c r="G84" s="92">
        <f>E84*G78</f>
        <v>1.6</v>
      </c>
      <c r="H84" s="18"/>
      <c r="I84" s="16"/>
      <c r="J84" s="16">
        <v>485.07</v>
      </c>
      <c r="K84" s="43"/>
      <c r="L84" s="16">
        <f>J84*G84</f>
        <v>776.11</v>
      </c>
      <c r="N84" s="18"/>
    </row>
    <row r="85" spans="1:14" x14ac:dyDescent="0.25">
      <c r="B85" s="86">
        <v>4</v>
      </c>
      <c r="C85" s="116" t="s">
        <v>29</v>
      </c>
      <c r="E85" s="88"/>
      <c r="F85" s="43"/>
      <c r="G85" s="88"/>
      <c r="H85" s="16"/>
      <c r="I85" s="16"/>
      <c r="J85" s="16"/>
      <c r="K85" s="43"/>
      <c r="L85" s="17">
        <f>L86+L87+L88+L89</f>
        <v>87.59</v>
      </c>
      <c r="N85" s="18"/>
    </row>
    <row r="86" spans="1:14" x14ac:dyDescent="0.25">
      <c r="B86" s="86" t="s">
        <v>117</v>
      </c>
      <c r="C86" s="116" t="s">
        <v>118</v>
      </c>
      <c r="D86" s="9" t="s">
        <v>44</v>
      </c>
      <c r="E86" s="88">
        <v>0.44</v>
      </c>
      <c r="F86" s="43"/>
      <c r="G86" s="88">
        <f>E86*$G$78</f>
        <v>1.76</v>
      </c>
      <c r="H86" s="16">
        <v>35.71</v>
      </c>
      <c r="I86" s="16">
        <v>1.01</v>
      </c>
      <c r="J86" s="16">
        <f>I86*H86</f>
        <v>36.07</v>
      </c>
      <c r="K86" s="43"/>
      <c r="L86" s="16">
        <f>J86*G86</f>
        <v>63.48</v>
      </c>
      <c r="N86" s="18"/>
    </row>
    <row r="87" spans="1:14" ht="63" x14ac:dyDescent="0.25">
      <c r="B87" s="86" t="s">
        <v>119</v>
      </c>
      <c r="C87" s="116" t="s">
        <v>120</v>
      </c>
      <c r="D87" s="9" t="s">
        <v>44</v>
      </c>
      <c r="E87" s="90">
        <v>5.0000000000000001E-4</v>
      </c>
      <c r="G87" s="41">
        <f t="shared" ref="G87:G89" si="0">E87*$G$78</f>
        <v>2E-3</v>
      </c>
      <c r="H87" s="16">
        <v>11821.04</v>
      </c>
      <c r="I87" s="16">
        <v>1.02</v>
      </c>
      <c r="J87" s="16">
        <f>I87*H87</f>
        <v>12057.46</v>
      </c>
      <c r="K87" s="43"/>
      <c r="L87" s="16">
        <f>J87*G87</f>
        <v>24.11</v>
      </c>
      <c r="N87" s="18"/>
    </row>
    <row r="88" spans="1:14" x14ac:dyDescent="0.25">
      <c r="B88" s="86" t="s">
        <v>88</v>
      </c>
      <c r="C88" s="116" t="s">
        <v>59</v>
      </c>
      <c r="D88" s="9" t="s">
        <v>44</v>
      </c>
      <c r="E88" s="88">
        <v>0.24</v>
      </c>
      <c r="F88" s="43"/>
      <c r="G88" s="45">
        <f t="shared" si="0"/>
        <v>0.96</v>
      </c>
      <c r="H88" s="16"/>
      <c r="I88" s="16"/>
      <c r="J88" s="16"/>
      <c r="K88" s="43"/>
      <c r="L88" s="16"/>
      <c r="N88" s="18"/>
    </row>
    <row r="89" spans="1:14" x14ac:dyDescent="0.25">
      <c r="B89" s="86" t="s">
        <v>89</v>
      </c>
      <c r="C89" s="116" t="s">
        <v>60</v>
      </c>
      <c r="D89" s="9" t="s">
        <v>61</v>
      </c>
      <c r="E89" s="88">
        <v>0.38</v>
      </c>
      <c r="F89" s="43"/>
      <c r="G89" s="45">
        <f t="shared" si="0"/>
        <v>1.52</v>
      </c>
      <c r="H89" s="16"/>
      <c r="I89" s="16"/>
      <c r="J89" s="16"/>
      <c r="K89" s="43"/>
      <c r="L89" s="16"/>
      <c r="N89" s="18"/>
    </row>
    <row r="90" spans="1:14" x14ac:dyDescent="0.25">
      <c r="C90" s="11" t="s">
        <v>125</v>
      </c>
      <c r="D90" s="10"/>
      <c r="E90" s="94"/>
      <c r="F90" s="32"/>
      <c r="G90" s="94"/>
      <c r="H90" s="5"/>
      <c r="I90" s="5"/>
      <c r="J90" s="5"/>
      <c r="K90" s="32"/>
      <c r="L90" s="7">
        <f>L79+L81+L82+L85</f>
        <v>7548.52</v>
      </c>
      <c r="N90" s="18"/>
    </row>
    <row r="91" spans="1:14" ht="31.5" x14ac:dyDescent="0.25">
      <c r="A91" s="85" t="s">
        <v>127</v>
      </c>
      <c r="B91" s="86" t="s">
        <v>114</v>
      </c>
      <c r="C91" s="116" t="s">
        <v>62</v>
      </c>
      <c r="D91" s="9" t="s">
        <v>44</v>
      </c>
      <c r="E91" s="45">
        <v>0.24</v>
      </c>
      <c r="G91" s="45">
        <v>0.96</v>
      </c>
      <c r="H91" s="13"/>
      <c r="I91" s="101"/>
      <c r="J91" s="16">
        <v>3936.81</v>
      </c>
      <c r="K91" s="102"/>
      <c r="L91" s="16">
        <f>J91*G91</f>
        <v>3779.34</v>
      </c>
      <c r="N91" s="18"/>
    </row>
    <row r="92" spans="1:14" ht="31.5" x14ac:dyDescent="0.25">
      <c r="A92" s="85" t="s">
        <v>128</v>
      </c>
      <c r="B92" s="86" t="s">
        <v>258</v>
      </c>
      <c r="C92" s="116" t="s">
        <v>63</v>
      </c>
      <c r="D92" s="9" t="s">
        <v>61</v>
      </c>
      <c r="E92" s="45">
        <v>0.38</v>
      </c>
      <c r="G92" s="45">
        <v>1.52</v>
      </c>
      <c r="H92" s="13"/>
      <c r="I92" s="101"/>
      <c r="J92" s="16">
        <v>15960.32</v>
      </c>
      <c r="K92" s="102"/>
      <c r="L92" s="16">
        <f>J92*G92</f>
        <v>24259.69</v>
      </c>
      <c r="N92" s="18"/>
    </row>
    <row r="93" spans="1:14" x14ac:dyDescent="0.25">
      <c r="C93" s="116" t="s">
        <v>30</v>
      </c>
      <c r="E93" s="88"/>
      <c r="G93" s="88"/>
      <c r="K93" s="31"/>
      <c r="L93" s="16">
        <f>L80+L84</f>
        <v>6452.93</v>
      </c>
      <c r="N93" s="18"/>
    </row>
    <row r="94" spans="1:14" x14ac:dyDescent="0.25">
      <c r="B94" s="116" t="s">
        <v>92</v>
      </c>
      <c r="C94" s="116" t="s">
        <v>52</v>
      </c>
      <c r="D94" s="9" t="s">
        <v>32</v>
      </c>
      <c r="E94" s="38">
        <v>110</v>
      </c>
      <c r="F94" s="38"/>
      <c r="G94" s="37">
        <v>110</v>
      </c>
      <c r="K94" s="31"/>
      <c r="L94" s="16">
        <f>G94*L93/100</f>
        <v>7098.22</v>
      </c>
      <c r="N94" s="18"/>
    </row>
    <row r="95" spans="1:14" x14ac:dyDescent="0.25">
      <c r="B95" s="116" t="s">
        <v>93</v>
      </c>
      <c r="C95" s="116" t="s">
        <v>53</v>
      </c>
      <c r="D95" s="9" t="s">
        <v>32</v>
      </c>
      <c r="E95" s="38">
        <v>69</v>
      </c>
      <c r="F95" s="38"/>
      <c r="G95" s="37">
        <v>69</v>
      </c>
      <c r="K95" s="31"/>
      <c r="L95" s="16">
        <f>L93*G95/100</f>
        <v>4452.5200000000004</v>
      </c>
      <c r="N95" s="18"/>
    </row>
    <row r="96" spans="1:14" x14ac:dyDescent="0.25">
      <c r="A96" s="4"/>
      <c r="B96" s="4"/>
      <c r="C96" s="11" t="s">
        <v>34</v>
      </c>
      <c r="D96" s="10"/>
      <c r="E96" s="94"/>
      <c r="F96" s="32"/>
      <c r="G96" s="94"/>
      <c r="H96" s="6"/>
      <c r="I96" s="6"/>
      <c r="J96" s="25">
        <f>L96/E78</f>
        <v>11784.57</v>
      </c>
      <c r="K96" s="32"/>
      <c r="L96" s="7">
        <f>L90+L91+L92+L94+L95</f>
        <v>47138.29</v>
      </c>
      <c r="N96" s="18"/>
    </row>
    <row r="97" spans="1:12" ht="31.5" x14ac:dyDescent="0.25">
      <c r="A97" s="85" t="s">
        <v>43</v>
      </c>
      <c r="B97" s="116" t="s">
        <v>159</v>
      </c>
      <c r="C97" s="116" t="s">
        <v>58</v>
      </c>
      <c r="D97" s="9" t="s">
        <v>44</v>
      </c>
      <c r="E97" s="45">
        <v>23.52</v>
      </c>
      <c r="G97" s="45">
        <f>E97</f>
        <v>23.52</v>
      </c>
      <c r="H97" s="18"/>
      <c r="I97" s="22"/>
      <c r="J97" s="22"/>
      <c r="K97" s="42"/>
      <c r="L97" s="22"/>
    </row>
    <row r="98" spans="1:12" ht="114.75" x14ac:dyDescent="0.25">
      <c r="A98" s="85"/>
      <c r="B98" s="116" t="s">
        <v>263</v>
      </c>
      <c r="C98" s="103" t="s">
        <v>130</v>
      </c>
      <c r="D98" s="9"/>
      <c r="E98" s="43"/>
      <c r="G98" s="43"/>
      <c r="H98" s="18"/>
      <c r="I98" s="22"/>
      <c r="J98" s="22"/>
      <c r="K98" s="42"/>
    </row>
    <row r="99" spans="1:12" x14ac:dyDescent="0.25">
      <c r="B99" s="86">
        <v>1</v>
      </c>
      <c r="C99" s="116" t="s">
        <v>124</v>
      </c>
      <c r="D99" s="9" t="s">
        <v>23</v>
      </c>
      <c r="E99" s="43"/>
      <c r="G99" s="104">
        <f>G100</f>
        <v>128.13695999999999</v>
      </c>
      <c r="I99" s="16"/>
      <c r="J99" s="16"/>
      <c r="K99" s="43"/>
      <c r="L99" s="17">
        <f>L100</f>
        <v>40055.61</v>
      </c>
    </row>
    <row r="100" spans="1:12" x14ac:dyDescent="0.25">
      <c r="A100" s="87"/>
      <c r="B100" s="86" t="s">
        <v>140</v>
      </c>
      <c r="C100" s="118" t="s">
        <v>156</v>
      </c>
      <c r="D100" s="9" t="s">
        <v>23</v>
      </c>
      <c r="E100" s="45">
        <v>4.54</v>
      </c>
      <c r="F100" s="95">
        <v>1.2</v>
      </c>
      <c r="G100" s="104">
        <f>E100*G97*F100</f>
        <v>128.13695999999999</v>
      </c>
      <c r="I100" s="16"/>
      <c r="J100" s="16">
        <v>312.60000000000002</v>
      </c>
      <c r="K100" s="43"/>
      <c r="L100" s="16">
        <f>J100*G100</f>
        <v>40055.61</v>
      </c>
    </row>
    <row r="101" spans="1:12" x14ac:dyDescent="0.25">
      <c r="B101" s="86">
        <v>2</v>
      </c>
      <c r="C101" s="116" t="s">
        <v>28</v>
      </c>
      <c r="E101" s="88"/>
      <c r="F101" s="95"/>
      <c r="H101" s="16"/>
      <c r="I101" s="16"/>
      <c r="J101" s="16"/>
      <c r="K101" s="43"/>
      <c r="L101" s="17">
        <f>L103</f>
        <v>7112.45</v>
      </c>
    </row>
    <row r="102" spans="1:12" x14ac:dyDescent="0.25">
      <c r="B102" s="86"/>
      <c r="C102" s="118" t="s">
        <v>121</v>
      </c>
      <c r="D102" s="46" t="s">
        <v>23</v>
      </c>
      <c r="E102" s="89"/>
      <c r="F102" s="100"/>
      <c r="G102" s="48">
        <f>G104</f>
        <v>11.2896</v>
      </c>
      <c r="H102" s="16"/>
      <c r="I102" s="16"/>
      <c r="J102" s="16"/>
      <c r="K102" s="43"/>
      <c r="L102" s="17">
        <f>L104</f>
        <v>5476.25</v>
      </c>
    </row>
    <row r="103" spans="1:12" x14ac:dyDescent="0.25">
      <c r="B103" s="86" t="s">
        <v>115</v>
      </c>
      <c r="C103" s="116" t="s">
        <v>116</v>
      </c>
      <c r="D103" s="9" t="s">
        <v>78</v>
      </c>
      <c r="E103" s="92">
        <v>0.4</v>
      </c>
      <c r="F103" s="92">
        <v>1.2</v>
      </c>
      <c r="G103" s="90">
        <f>E103*G97*F103</f>
        <v>11.2896</v>
      </c>
      <c r="H103" s="16"/>
      <c r="I103" s="15"/>
      <c r="J103" s="16">
        <v>630</v>
      </c>
      <c r="K103" s="43"/>
      <c r="L103" s="16">
        <f>J103*G103</f>
        <v>7112.45</v>
      </c>
    </row>
    <row r="104" spans="1:12" x14ac:dyDescent="0.25">
      <c r="B104" s="86" t="s">
        <v>139</v>
      </c>
      <c r="C104" s="116" t="s">
        <v>146</v>
      </c>
      <c r="D104" s="91" t="s">
        <v>23</v>
      </c>
      <c r="E104" s="92">
        <f>E103</f>
        <v>0.4</v>
      </c>
      <c r="F104" s="92">
        <v>1.2</v>
      </c>
      <c r="G104" s="90">
        <f>G97*E104*F104</f>
        <v>11.2896</v>
      </c>
      <c r="H104" s="18"/>
      <c r="I104" s="16"/>
      <c r="J104" s="16">
        <v>485.07</v>
      </c>
      <c r="K104" s="43"/>
      <c r="L104" s="16">
        <f>J104*G104</f>
        <v>5476.25</v>
      </c>
    </row>
    <row r="105" spans="1:12" x14ac:dyDescent="0.25">
      <c r="B105" s="86">
        <v>4</v>
      </c>
      <c r="C105" s="116" t="s">
        <v>29</v>
      </c>
      <c r="E105" s="88"/>
      <c r="F105" s="43"/>
      <c r="H105" s="16"/>
      <c r="I105" s="16"/>
      <c r="J105" s="16"/>
      <c r="K105" s="43"/>
      <c r="L105" s="17">
        <f>L106+L107+L108+L109</f>
        <v>515.08000000000004</v>
      </c>
    </row>
    <row r="106" spans="1:12" x14ac:dyDescent="0.25">
      <c r="B106" s="86" t="s">
        <v>117</v>
      </c>
      <c r="C106" s="116" t="s">
        <v>118</v>
      </c>
      <c r="D106" s="9" t="s">
        <v>44</v>
      </c>
      <c r="E106" s="88">
        <v>0.44</v>
      </c>
      <c r="F106" s="43"/>
      <c r="G106" s="90">
        <f>E106*$G$97</f>
        <v>10.348800000000001</v>
      </c>
      <c r="H106" s="16">
        <v>35.71</v>
      </c>
      <c r="I106" s="16">
        <v>1.01</v>
      </c>
      <c r="J106" s="16">
        <f>I106*H106</f>
        <v>36.07</v>
      </c>
      <c r="K106" s="43"/>
      <c r="L106" s="16">
        <f>J106*G106</f>
        <v>373.28</v>
      </c>
    </row>
    <row r="107" spans="1:12" ht="63" x14ac:dyDescent="0.25">
      <c r="B107" s="86" t="s">
        <v>119</v>
      </c>
      <c r="C107" s="116" t="s">
        <v>120</v>
      </c>
      <c r="D107" s="9" t="s">
        <v>44</v>
      </c>
      <c r="E107" s="90">
        <v>5.0000000000000001E-4</v>
      </c>
      <c r="G107" s="21">
        <f t="shared" ref="G107:G109" si="1">E107*$G$97</f>
        <v>1.176E-2</v>
      </c>
      <c r="H107" s="16">
        <v>11821.04</v>
      </c>
      <c r="I107" s="16">
        <v>1.02</v>
      </c>
      <c r="J107" s="16">
        <f>I107*H107</f>
        <v>12057.46</v>
      </c>
      <c r="K107" s="43"/>
      <c r="L107" s="16">
        <f>J107*G107</f>
        <v>141.80000000000001</v>
      </c>
    </row>
    <row r="108" spans="1:12" x14ac:dyDescent="0.25">
      <c r="B108" s="86" t="s">
        <v>88</v>
      </c>
      <c r="C108" s="116" t="s">
        <v>59</v>
      </c>
      <c r="D108" s="9" t="s">
        <v>44</v>
      </c>
      <c r="E108" s="88">
        <v>0.24</v>
      </c>
      <c r="F108" s="43"/>
      <c r="G108" s="90">
        <f t="shared" si="1"/>
        <v>5.6448</v>
      </c>
      <c r="H108" s="16"/>
      <c r="I108" s="16"/>
      <c r="J108" s="16"/>
      <c r="K108" s="43"/>
      <c r="L108" s="16"/>
    </row>
    <row r="109" spans="1:12" x14ac:dyDescent="0.25">
      <c r="B109" s="86" t="s">
        <v>89</v>
      </c>
      <c r="C109" s="116" t="s">
        <v>60</v>
      </c>
      <c r="D109" s="9" t="s">
        <v>61</v>
      </c>
      <c r="E109" s="88">
        <v>0.38</v>
      </c>
      <c r="F109" s="43"/>
      <c r="G109" s="90">
        <f t="shared" si="1"/>
        <v>8.9375999999999998</v>
      </c>
      <c r="H109" s="16"/>
      <c r="I109" s="16"/>
      <c r="J109" s="16"/>
      <c r="K109" s="43"/>
      <c r="L109" s="16"/>
    </row>
    <row r="110" spans="1:12" x14ac:dyDescent="0.25">
      <c r="C110" s="11" t="s">
        <v>125</v>
      </c>
      <c r="D110" s="10"/>
      <c r="E110" s="94"/>
      <c r="F110" s="32"/>
      <c r="G110" s="32"/>
      <c r="H110" s="5"/>
      <c r="I110" s="5"/>
      <c r="J110" s="5"/>
      <c r="K110" s="32"/>
      <c r="L110" s="7">
        <f>L99+L101+L102+L105</f>
        <v>53159.39</v>
      </c>
    </row>
    <row r="111" spans="1:12" ht="31.5" x14ac:dyDescent="0.25">
      <c r="A111" s="85" t="s">
        <v>46</v>
      </c>
      <c r="B111" s="86" t="s">
        <v>114</v>
      </c>
      <c r="C111" s="116" t="s">
        <v>62</v>
      </c>
      <c r="D111" s="9" t="s">
        <v>44</v>
      </c>
      <c r="E111" s="45">
        <v>0.24</v>
      </c>
      <c r="G111" s="44">
        <f>G108</f>
        <v>5.6448</v>
      </c>
      <c r="H111" s="13"/>
      <c r="I111" s="101"/>
      <c r="J111" s="16">
        <v>3936.81</v>
      </c>
      <c r="K111" s="102"/>
      <c r="L111" s="16">
        <f>J111*G111</f>
        <v>22222.51</v>
      </c>
    </row>
    <row r="112" spans="1:12" ht="31.5" x14ac:dyDescent="0.25">
      <c r="A112" s="85" t="s">
        <v>47</v>
      </c>
      <c r="B112" s="86" t="s">
        <v>129</v>
      </c>
      <c r="C112" s="116" t="s">
        <v>66</v>
      </c>
      <c r="D112" s="9" t="s">
        <v>61</v>
      </c>
      <c r="E112" s="45">
        <v>0.38</v>
      </c>
      <c r="G112" s="44">
        <f>G109</f>
        <v>8.9375999999999998</v>
      </c>
      <c r="H112" s="13"/>
      <c r="I112" s="101"/>
      <c r="J112" s="16">
        <v>17326.830000000002</v>
      </c>
      <c r="K112" s="102"/>
      <c r="L112" s="16">
        <f>J112*G112</f>
        <v>154860.28</v>
      </c>
    </row>
    <row r="113" spans="1:14" x14ac:dyDescent="0.25">
      <c r="C113" s="116" t="s">
        <v>30</v>
      </c>
      <c r="E113" s="88"/>
      <c r="K113" s="31"/>
      <c r="L113" s="16">
        <f>L99+L102</f>
        <v>45531.86</v>
      </c>
      <c r="N113" s="18"/>
    </row>
    <row r="114" spans="1:14" x14ac:dyDescent="0.25">
      <c r="B114" s="116" t="s">
        <v>92</v>
      </c>
      <c r="C114" s="116" t="s">
        <v>52</v>
      </c>
      <c r="D114" s="9" t="s">
        <v>32</v>
      </c>
      <c r="E114" s="38">
        <v>110</v>
      </c>
      <c r="F114" s="38"/>
      <c r="G114" s="37">
        <v>110</v>
      </c>
      <c r="K114" s="31"/>
      <c r="L114" s="16">
        <f>G114*L113/100</f>
        <v>50085.05</v>
      </c>
      <c r="N114" s="18"/>
    </row>
    <row r="115" spans="1:14" x14ac:dyDescent="0.25">
      <c r="B115" s="116" t="s">
        <v>93</v>
      </c>
      <c r="C115" s="116" t="s">
        <v>53</v>
      </c>
      <c r="D115" s="9" t="s">
        <v>32</v>
      </c>
      <c r="E115" s="38">
        <v>69</v>
      </c>
      <c r="F115" s="38"/>
      <c r="G115" s="37">
        <v>69</v>
      </c>
      <c r="K115" s="31"/>
      <c r="L115" s="16">
        <f>L113*G115/100</f>
        <v>31416.98</v>
      </c>
      <c r="N115" s="18"/>
    </row>
    <row r="116" spans="1:14" x14ac:dyDescent="0.25">
      <c r="A116" s="4"/>
      <c r="B116" s="4"/>
      <c r="C116" s="11" t="s">
        <v>34</v>
      </c>
      <c r="D116" s="10"/>
      <c r="E116" s="32"/>
      <c r="F116" s="32"/>
      <c r="G116" s="32"/>
      <c r="H116" s="6"/>
      <c r="I116" s="6"/>
      <c r="J116" s="25">
        <f>L116/E97</f>
        <v>13254.43</v>
      </c>
      <c r="K116" s="32"/>
      <c r="L116" s="7">
        <f>L110+L114+L115+L111+L112</f>
        <v>311744.21000000002</v>
      </c>
      <c r="N116" s="18"/>
    </row>
    <row r="117" spans="1:14" x14ac:dyDescent="0.25">
      <c r="A117" s="26"/>
      <c r="B117" s="117"/>
      <c r="C117" s="144" t="s">
        <v>164</v>
      </c>
      <c r="D117" s="145"/>
      <c r="E117" s="145"/>
      <c r="F117" s="145"/>
      <c r="G117" s="145"/>
      <c r="H117" s="22"/>
      <c r="I117" s="12"/>
      <c r="J117" s="17"/>
      <c r="K117" s="42"/>
      <c r="L117" s="22">
        <f>L119+L120+L121+L122</f>
        <v>265829.73</v>
      </c>
      <c r="N117" s="18"/>
    </row>
    <row r="118" spans="1:14" x14ac:dyDescent="0.25">
      <c r="C118" s="146" t="s">
        <v>39</v>
      </c>
      <c r="D118" s="147"/>
      <c r="E118" s="147"/>
      <c r="F118" s="147"/>
      <c r="G118" s="147"/>
      <c r="I118" s="13"/>
      <c r="K118" s="31"/>
      <c r="N118" s="18"/>
    </row>
    <row r="119" spans="1:14" x14ac:dyDescent="0.25">
      <c r="C119" s="142" t="s">
        <v>40</v>
      </c>
      <c r="D119" s="143"/>
      <c r="E119" s="143"/>
      <c r="F119" s="143"/>
      <c r="G119" s="143"/>
      <c r="I119" s="13"/>
      <c r="J119" s="16"/>
      <c r="K119" s="31"/>
      <c r="L119" s="16">
        <f>L79+L99</f>
        <v>45732.43</v>
      </c>
      <c r="N119" s="18"/>
    </row>
    <row r="120" spans="1:14" x14ac:dyDescent="0.25">
      <c r="C120" s="142" t="s">
        <v>41</v>
      </c>
      <c r="D120" s="143"/>
      <c r="E120" s="143"/>
      <c r="F120" s="143"/>
      <c r="G120" s="143"/>
      <c r="I120" s="13"/>
      <c r="J120" s="16"/>
      <c r="K120" s="31"/>
      <c r="L120" s="16">
        <f>L81+L101</f>
        <v>8120.45</v>
      </c>
      <c r="N120" s="18"/>
    </row>
    <row r="121" spans="1:14" x14ac:dyDescent="0.25">
      <c r="C121" s="142" t="s">
        <v>105</v>
      </c>
      <c r="D121" s="143"/>
      <c r="E121" s="143"/>
      <c r="F121" s="143"/>
      <c r="G121" s="143"/>
      <c r="I121" s="13"/>
      <c r="J121" s="16"/>
      <c r="K121" s="31"/>
      <c r="L121" s="14">
        <f>L82+L102</f>
        <v>6252.36</v>
      </c>
      <c r="N121" s="18"/>
    </row>
    <row r="122" spans="1:14" x14ac:dyDescent="0.25">
      <c r="C122" s="142" t="s">
        <v>42</v>
      </c>
      <c r="D122" s="143"/>
      <c r="E122" s="143"/>
      <c r="F122" s="143"/>
      <c r="G122" s="143"/>
      <c r="I122" s="13"/>
      <c r="J122" s="16"/>
      <c r="K122" s="31"/>
      <c r="L122" s="16">
        <f>L85+L91+L92+L105+L111+L112</f>
        <v>205724.49</v>
      </c>
      <c r="N122" s="18"/>
    </row>
    <row r="123" spans="1:14" x14ac:dyDescent="0.25">
      <c r="C123" s="142" t="s">
        <v>80</v>
      </c>
      <c r="D123" s="143"/>
      <c r="E123" s="143"/>
      <c r="F123" s="143"/>
      <c r="G123" s="143"/>
      <c r="I123" s="13"/>
      <c r="J123" s="16"/>
      <c r="K123" s="31"/>
      <c r="L123" s="16"/>
      <c r="N123" s="18"/>
    </row>
    <row r="124" spans="1:14" x14ac:dyDescent="0.25">
      <c r="C124" s="142" t="s">
        <v>228</v>
      </c>
      <c r="D124" s="143"/>
      <c r="E124" s="143"/>
      <c r="F124" s="143"/>
      <c r="G124" s="143"/>
      <c r="I124" s="13"/>
      <c r="J124" s="16"/>
      <c r="K124" s="31"/>
      <c r="L124" s="14">
        <f>L93+L113</f>
        <v>51984.79</v>
      </c>
      <c r="N124" s="18"/>
    </row>
    <row r="125" spans="1:14" x14ac:dyDescent="0.25">
      <c r="C125" s="142" t="s">
        <v>106</v>
      </c>
      <c r="D125" s="143"/>
      <c r="E125" s="143"/>
      <c r="F125" s="143"/>
      <c r="G125" s="143"/>
      <c r="I125" s="13"/>
      <c r="J125" s="16"/>
      <c r="K125" s="31"/>
      <c r="L125" s="14">
        <f>L94+L114</f>
        <v>57183.27</v>
      </c>
      <c r="N125" s="18"/>
    </row>
    <row r="126" spans="1:14" x14ac:dyDescent="0.25">
      <c r="C126" s="142" t="s">
        <v>107</v>
      </c>
      <c r="D126" s="143"/>
      <c r="E126" s="143"/>
      <c r="F126" s="143"/>
      <c r="G126" s="143"/>
      <c r="I126" s="13"/>
      <c r="J126" s="16"/>
      <c r="K126" s="31"/>
      <c r="L126" s="14">
        <f>L95+L115</f>
        <v>35869.5</v>
      </c>
      <c r="N126" s="18"/>
    </row>
    <row r="127" spans="1:14" x14ac:dyDescent="0.25">
      <c r="C127" s="142" t="s">
        <v>108</v>
      </c>
      <c r="D127" s="143"/>
      <c r="E127" s="143"/>
      <c r="F127" s="143"/>
      <c r="G127" s="143"/>
      <c r="I127" s="13"/>
      <c r="J127" s="16"/>
      <c r="K127" s="31"/>
      <c r="N127" s="18"/>
    </row>
    <row r="128" spans="1:14" x14ac:dyDescent="0.25">
      <c r="C128" s="142" t="s">
        <v>109</v>
      </c>
      <c r="D128" s="143"/>
      <c r="E128" s="143"/>
      <c r="F128" s="143"/>
      <c r="G128" s="143"/>
      <c r="I128" s="13"/>
      <c r="J128" s="16"/>
      <c r="K128" s="31"/>
      <c r="N128" s="18"/>
    </row>
    <row r="129" spans="1:14" x14ac:dyDescent="0.25">
      <c r="C129" s="144" t="s">
        <v>134</v>
      </c>
      <c r="D129" s="145"/>
      <c r="E129" s="145"/>
      <c r="F129" s="145"/>
      <c r="G129" s="145"/>
      <c r="I129" s="13"/>
      <c r="J129" s="17"/>
      <c r="K129" s="31"/>
      <c r="L129" s="22">
        <f>L117+L125+L126+L127+L128</f>
        <v>358882.5</v>
      </c>
      <c r="N129" s="18"/>
    </row>
    <row r="130" spans="1:14" x14ac:dyDescent="0.25">
      <c r="C130" s="146" t="s">
        <v>229</v>
      </c>
      <c r="D130" s="147"/>
      <c r="E130" s="147"/>
      <c r="F130" s="147"/>
      <c r="G130" s="147"/>
      <c r="I130" s="13"/>
      <c r="K130" s="31"/>
      <c r="N130" s="18"/>
    </row>
    <row r="131" spans="1:14" ht="15.75" customHeight="1" x14ac:dyDescent="0.25">
      <c r="C131" s="142" t="s">
        <v>111</v>
      </c>
      <c r="D131" s="143"/>
      <c r="E131" s="143"/>
      <c r="F131" s="143"/>
      <c r="G131" s="143"/>
      <c r="I131" s="13"/>
      <c r="J131" s="16"/>
      <c r="K131" s="31"/>
      <c r="L131" s="16">
        <f>L92</f>
        <v>24259.69</v>
      </c>
      <c r="N131" s="18"/>
    </row>
    <row r="132" spans="1:14" ht="15.75" customHeight="1" x14ac:dyDescent="0.25">
      <c r="C132" s="142" t="s">
        <v>112</v>
      </c>
      <c r="D132" s="143"/>
      <c r="E132" s="143"/>
      <c r="F132" s="143"/>
      <c r="G132" s="143"/>
      <c r="I132" s="13"/>
      <c r="J132" s="16"/>
      <c r="K132" s="31"/>
      <c r="L132" s="16"/>
      <c r="N132" s="18"/>
    </row>
    <row r="133" spans="1:14" ht="15.75" customHeight="1" x14ac:dyDescent="0.25">
      <c r="C133" s="13" t="s">
        <v>143</v>
      </c>
      <c r="G133" s="21">
        <f>G79+G99</f>
        <v>146.29696000000001</v>
      </c>
      <c r="K133" s="31"/>
      <c r="L133" s="8"/>
      <c r="N133" s="18"/>
    </row>
    <row r="134" spans="1:14" ht="15.75" customHeight="1" x14ac:dyDescent="0.25">
      <c r="C134" s="13" t="s">
        <v>144</v>
      </c>
      <c r="G134" s="90">
        <f>G82+G102</f>
        <v>12.8896</v>
      </c>
      <c r="K134" s="31"/>
      <c r="L134" s="8"/>
      <c r="N134" s="18"/>
    </row>
    <row r="135" spans="1:14" ht="47.25" x14ac:dyDescent="0.25">
      <c r="C135" s="97" t="s">
        <v>133</v>
      </c>
      <c r="K135" s="31"/>
      <c r="N135" s="18"/>
    </row>
    <row r="136" spans="1:14" ht="63" x14ac:dyDescent="0.25">
      <c r="A136" s="85" t="s">
        <v>48</v>
      </c>
      <c r="B136" s="116" t="s">
        <v>157</v>
      </c>
      <c r="C136" s="116" t="s">
        <v>69</v>
      </c>
      <c r="D136" s="46" t="s">
        <v>70</v>
      </c>
      <c r="E136" s="37">
        <v>20</v>
      </c>
      <c r="F136" s="38"/>
      <c r="G136" s="37">
        <v>20</v>
      </c>
      <c r="I136" s="13"/>
      <c r="K136" s="31"/>
      <c r="N136" s="18"/>
    </row>
    <row r="137" spans="1:14" x14ac:dyDescent="0.25">
      <c r="B137" s="86">
        <v>1</v>
      </c>
      <c r="C137" s="116" t="s">
        <v>124</v>
      </c>
      <c r="D137" s="9" t="s">
        <v>23</v>
      </c>
      <c r="E137" s="45"/>
      <c r="F137" s="45"/>
      <c r="G137" s="95">
        <f>G138</f>
        <v>48.8</v>
      </c>
      <c r="I137" s="16"/>
      <c r="J137" s="16"/>
      <c r="K137" s="43"/>
      <c r="L137" s="17">
        <f>L138</f>
        <v>23671.42</v>
      </c>
      <c r="N137" s="18"/>
    </row>
    <row r="138" spans="1:14" x14ac:dyDescent="0.25">
      <c r="A138" s="87"/>
      <c r="B138" s="86" t="s">
        <v>141</v>
      </c>
      <c r="C138" s="118" t="s">
        <v>161</v>
      </c>
      <c r="D138" s="9" t="s">
        <v>23</v>
      </c>
      <c r="E138" s="45">
        <v>2.44</v>
      </c>
      <c r="F138" s="45"/>
      <c r="G138" s="95">
        <f>E138*G136</f>
        <v>48.8</v>
      </c>
      <c r="I138" s="16"/>
      <c r="J138" s="16">
        <v>485.07</v>
      </c>
      <c r="K138" s="43"/>
      <c r="L138" s="16">
        <f>J138*G138</f>
        <v>23671.42</v>
      </c>
      <c r="N138" s="18"/>
    </row>
    <row r="139" spans="1:14" x14ac:dyDescent="0.25">
      <c r="B139" s="86">
        <v>2</v>
      </c>
      <c r="C139" s="116" t="s">
        <v>28</v>
      </c>
      <c r="E139" s="88"/>
      <c r="F139" s="45"/>
      <c r="G139" s="88"/>
      <c r="H139" s="16"/>
      <c r="I139" s="16"/>
      <c r="J139" s="16"/>
      <c r="K139" s="43"/>
      <c r="L139" s="17">
        <f>L141</f>
        <v>4305</v>
      </c>
      <c r="N139" s="18"/>
    </row>
    <row r="140" spans="1:14" x14ac:dyDescent="0.25">
      <c r="B140" s="86"/>
      <c r="C140" s="118" t="s">
        <v>121</v>
      </c>
      <c r="D140" s="46" t="s">
        <v>23</v>
      </c>
      <c r="E140" s="89"/>
      <c r="F140" s="89"/>
      <c r="G140" s="100">
        <f>G142</f>
        <v>4.2</v>
      </c>
      <c r="H140" s="16"/>
      <c r="I140" s="16"/>
      <c r="J140" s="16"/>
      <c r="K140" s="43"/>
      <c r="L140" s="17">
        <f>L142</f>
        <v>1516.66</v>
      </c>
      <c r="N140" s="18"/>
    </row>
    <row r="141" spans="1:14" ht="47.25" x14ac:dyDescent="0.25">
      <c r="B141" s="86" t="s">
        <v>132</v>
      </c>
      <c r="C141" s="116" t="s">
        <v>131</v>
      </c>
      <c r="D141" s="9" t="s">
        <v>78</v>
      </c>
      <c r="E141" s="88">
        <v>0.21</v>
      </c>
      <c r="F141" s="88"/>
      <c r="G141" s="92">
        <f>E141*G136</f>
        <v>4.2</v>
      </c>
      <c r="H141" s="16"/>
      <c r="I141" s="15"/>
      <c r="J141" s="16">
        <v>1025</v>
      </c>
      <c r="K141" s="43"/>
      <c r="L141" s="16">
        <f>J141*G141</f>
        <v>4305</v>
      </c>
      <c r="N141" s="18"/>
    </row>
    <row r="142" spans="1:14" x14ac:dyDescent="0.25">
      <c r="B142" s="86" t="s">
        <v>142</v>
      </c>
      <c r="C142" s="116" t="s">
        <v>180</v>
      </c>
      <c r="D142" s="91" t="s">
        <v>23</v>
      </c>
      <c r="E142" s="88">
        <f>E141</f>
        <v>0.21</v>
      </c>
      <c r="F142" s="88"/>
      <c r="G142" s="92">
        <f>E142*G136</f>
        <v>4.2</v>
      </c>
      <c r="H142" s="18"/>
      <c r="I142" s="16"/>
      <c r="J142" s="16">
        <v>361.11</v>
      </c>
      <c r="K142" s="43"/>
      <c r="L142" s="16">
        <f>J142*G142</f>
        <v>1516.66</v>
      </c>
      <c r="N142" s="18"/>
    </row>
    <row r="143" spans="1:14" x14ac:dyDescent="0.25">
      <c r="C143" s="11" t="s">
        <v>125</v>
      </c>
      <c r="D143" s="10"/>
      <c r="E143" s="94"/>
      <c r="F143" s="94"/>
      <c r="G143" s="94"/>
      <c r="H143" s="5"/>
      <c r="I143" s="5"/>
      <c r="J143" s="5"/>
      <c r="K143" s="32"/>
      <c r="L143" s="7">
        <f>L137+L139+L140</f>
        <v>29493.08</v>
      </c>
      <c r="N143" s="18"/>
    </row>
    <row r="144" spans="1:14" ht="31.5" x14ac:dyDescent="0.25">
      <c r="A144" s="85" t="s">
        <v>51</v>
      </c>
      <c r="B144" s="86" t="s">
        <v>264</v>
      </c>
      <c r="C144" s="116" t="s">
        <v>135</v>
      </c>
      <c r="D144" s="9" t="s">
        <v>32</v>
      </c>
      <c r="E144" s="37">
        <v>2</v>
      </c>
      <c r="F144" s="38"/>
      <c r="G144" s="37">
        <v>2</v>
      </c>
      <c r="H144" s="13"/>
      <c r="I144" s="101"/>
      <c r="J144" s="16"/>
      <c r="K144" s="102"/>
      <c r="L144" s="16">
        <f>(ROUND(E138*E136*J138,2))*G144/100</f>
        <v>473.43</v>
      </c>
      <c r="N144" s="18"/>
    </row>
    <row r="145" spans="1:14" x14ac:dyDescent="0.25">
      <c r="C145" s="116" t="s">
        <v>30</v>
      </c>
      <c r="K145" s="31"/>
      <c r="L145" s="16">
        <f>L137+L140</f>
        <v>25188.080000000002</v>
      </c>
      <c r="N145" s="18"/>
    </row>
    <row r="146" spans="1:14" ht="47.25" x14ac:dyDescent="0.25">
      <c r="B146" s="116" t="s">
        <v>187</v>
      </c>
      <c r="C146" s="116" t="s">
        <v>73</v>
      </c>
      <c r="D146" s="46" t="s">
        <v>32</v>
      </c>
      <c r="E146" s="38">
        <v>95</v>
      </c>
      <c r="F146" s="38"/>
      <c r="G146" s="37">
        <v>95</v>
      </c>
      <c r="K146" s="31"/>
      <c r="L146" s="16">
        <f>G146*L145/100</f>
        <v>23928.68</v>
      </c>
      <c r="N146" s="18"/>
    </row>
    <row r="147" spans="1:14" ht="47.25" x14ac:dyDescent="0.25">
      <c r="B147" s="116" t="s">
        <v>74</v>
      </c>
      <c r="C147" s="116" t="s">
        <v>75</v>
      </c>
      <c r="D147" s="46" t="s">
        <v>32</v>
      </c>
      <c r="E147" s="38">
        <v>53</v>
      </c>
      <c r="F147" s="38"/>
      <c r="G147" s="37">
        <v>53</v>
      </c>
      <c r="K147" s="31"/>
      <c r="L147" s="16">
        <f>L145*G147/100</f>
        <v>13349.68</v>
      </c>
      <c r="N147" s="18"/>
    </row>
    <row r="148" spans="1:14" x14ac:dyDescent="0.25">
      <c r="A148" s="4"/>
      <c r="B148" s="4"/>
      <c r="C148" s="11" t="s">
        <v>34</v>
      </c>
      <c r="D148" s="10"/>
      <c r="E148" s="32"/>
      <c r="F148" s="32"/>
      <c r="G148" s="32"/>
      <c r="H148" s="6"/>
      <c r="I148" s="6"/>
      <c r="J148" s="25">
        <f>L148/E136</f>
        <v>3362.24</v>
      </c>
      <c r="K148" s="32"/>
      <c r="L148" s="7">
        <f>L143+L146+L147+L144</f>
        <v>67244.87</v>
      </c>
      <c r="N148" s="18"/>
    </row>
    <row r="149" spans="1:14" ht="94.5" x14ac:dyDescent="0.25">
      <c r="A149" s="85" t="s">
        <v>54</v>
      </c>
      <c r="B149" s="116" t="s">
        <v>251</v>
      </c>
      <c r="C149" s="116" t="s">
        <v>252</v>
      </c>
      <c r="D149" s="46" t="s">
        <v>253</v>
      </c>
      <c r="E149" s="38">
        <v>20</v>
      </c>
      <c r="F149" s="38"/>
      <c r="G149" s="37">
        <v>20</v>
      </c>
      <c r="H149" s="14">
        <v>32041.99</v>
      </c>
      <c r="I149" s="13">
        <v>1.03</v>
      </c>
      <c r="J149" s="14">
        <f>I149*H149</f>
        <v>33003.25</v>
      </c>
      <c r="K149" s="31"/>
      <c r="L149" s="14">
        <f>J149*G149</f>
        <v>660065</v>
      </c>
      <c r="N149" s="18"/>
    </row>
    <row r="150" spans="1:14" ht="47.25" x14ac:dyDescent="0.25">
      <c r="A150" s="85" t="s">
        <v>55</v>
      </c>
      <c r="B150" s="86" t="s">
        <v>218</v>
      </c>
      <c r="C150" s="116" t="s">
        <v>72</v>
      </c>
      <c r="D150" s="46" t="s">
        <v>38</v>
      </c>
      <c r="E150" s="92">
        <v>0.5</v>
      </c>
      <c r="F150" s="92"/>
      <c r="G150" s="95">
        <v>0.5</v>
      </c>
      <c r="I150" s="13"/>
      <c r="J150" s="14">
        <v>603</v>
      </c>
      <c r="K150" s="31"/>
      <c r="L150" s="14">
        <f>J150*G150</f>
        <v>301.5</v>
      </c>
      <c r="N150" s="18"/>
    </row>
    <row r="151" spans="1:14" ht="47.25" x14ac:dyDescent="0.25">
      <c r="A151" s="85" t="s">
        <v>56</v>
      </c>
      <c r="B151" s="86" t="s">
        <v>217</v>
      </c>
      <c r="C151" s="116" t="s">
        <v>71</v>
      </c>
      <c r="D151" s="46" t="s">
        <v>38</v>
      </c>
      <c r="E151" s="92">
        <v>-0.5</v>
      </c>
      <c r="F151" s="92"/>
      <c r="G151" s="95">
        <v>-0.5</v>
      </c>
      <c r="I151" s="13"/>
      <c r="J151" s="14">
        <v>360</v>
      </c>
      <c r="K151" s="31"/>
      <c r="L151" s="14">
        <f>J151*G151</f>
        <v>-180</v>
      </c>
      <c r="N151" s="18"/>
    </row>
    <row r="152" spans="1:14" x14ac:dyDescent="0.25">
      <c r="A152" s="96"/>
      <c r="B152" s="4"/>
      <c r="C152" s="11" t="s">
        <v>34</v>
      </c>
      <c r="D152" s="10"/>
      <c r="E152" s="32"/>
      <c r="F152" s="32"/>
      <c r="G152" s="32"/>
      <c r="H152" s="6"/>
      <c r="I152" s="10"/>
      <c r="J152" s="7">
        <f>L152/E149</f>
        <v>33009.33</v>
      </c>
      <c r="K152" s="32"/>
      <c r="L152" s="7">
        <f>L150+L151+L149</f>
        <v>660186.5</v>
      </c>
      <c r="N152" s="18"/>
    </row>
    <row r="153" spans="1:14" ht="47.25" x14ac:dyDescent="0.25">
      <c r="A153" s="85" t="s">
        <v>57</v>
      </c>
      <c r="B153" s="116" t="s">
        <v>158</v>
      </c>
      <c r="C153" s="116" t="s">
        <v>148</v>
      </c>
      <c r="D153" s="9" t="s">
        <v>149</v>
      </c>
      <c r="E153" s="37">
        <v>9</v>
      </c>
      <c r="F153" s="38"/>
      <c r="G153" s="37">
        <v>9</v>
      </c>
      <c r="H153" s="18"/>
      <c r="I153" s="22"/>
      <c r="J153" s="22">
        <f>L153/G153</f>
        <v>2557.9</v>
      </c>
      <c r="K153" s="42"/>
      <c r="L153" s="22">
        <f>L160+L163+L164</f>
        <v>23021.07</v>
      </c>
      <c r="N153" s="18"/>
    </row>
    <row r="154" spans="1:14" x14ac:dyDescent="0.25">
      <c r="B154" s="86">
        <v>1</v>
      </c>
      <c r="C154" s="116" t="s">
        <v>124</v>
      </c>
      <c r="D154" s="9"/>
      <c r="E154" s="45"/>
      <c r="F154" s="45"/>
      <c r="G154" s="49">
        <f>G155+G156</f>
        <v>22.14</v>
      </c>
      <c r="I154" s="16"/>
      <c r="J154" s="18"/>
      <c r="K154" s="71"/>
      <c r="L154" s="29">
        <f>L155+L156</f>
        <v>9633.5300000000007</v>
      </c>
      <c r="N154" s="18"/>
    </row>
    <row r="155" spans="1:14" x14ac:dyDescent="0.25">
      <c r="A155" s="87"/>
      <c r="B155" s="86" t="s">
        <v>152</v>
      </c>
      <c r="C155" s="118" t="s">
        <v>150</v>
      </c>
      <c r="D155" s="9" t="s">
        <v>23</v>
      </c>
      <c r="E155" s="88">
        <v>1.26</v>
      </c>
      <c r="F155" s="49"/>
      <c r="G155" s="49">
        <f>E155*G153</f>
        <v>11.34</v>
      </c>
      <c r="H155" s="16"/>
      <c r="I155" s="16"/>
      <c r="J155" s="16">
        <v>485.07</v>
      </c>
      <c r="K155" s="43"/>
      <c r="L155" s="16">
        <f>J155*G155</f>
        <v>5500.69</v>
      </c>
      <c r="N155" s="18"/>
    </row>
    <row r="156" spans="1:14" x14ac:dyDescent="0.25">
      <c r="A156" s="87"/>
      <c r="B156" s="86" t="s">
        <v>153</v>
      </c>
      <c r="C156" s="118" t="s">
        <v>151</v>
      </c>
      <c r="D156" s="9" t="s">
        <v>23</v>
      </c>
      <c r="E156" s="92">
        <v>1.2</v>
      </c>
      <c r="F156" s="49"/>
      <c r="G156" s="105">
        <f>E156*G153</f>
        <v>10.8</v>
      </c>
      <c r="H156" s="16"/>
      <c r="I156" s="16"/>
      <c r="J156" s="16">
        <v>382.67</v>
      </c>
      <c r="K156" s="43"/>
      <c r="L156" s="16">
        <f>J156*G156</f>
        <v>4132.84</v>
      </c>
      <c r="N156" s="18"/>
    </row>
    <row r="157" spans="1:14" x14ac:dyDescent="0.25">
      <c r="B157" s="86">
        <v>2</v>
      </c>
      <c r="C157" s="116" t="s">
        <v>28</v>
      </c>
      <c r="E157" s="88"/>
      <c r="F157" s="45"/>
      <c r="G157" s="88"/>
      <c r="H157" s="16"/>
      <c r="I157" s="16"/>
      <c r="J157" s="16"/>
      <c r="K157" s="43"/>
      <c r="L157" s="17">
        <f>L159</f>
        <v>285.94</v>
      </c>
      <c r="N157" s="18"/>
    </row>
    <row r="158" spans="1:14" x14ac:dyDescent="0.25">
      <c r="B158" s="86"/>
      <c r="C158" s="116" t="s">
        <v>147</v>
      </c>
      <c r="D158" s="9" t="s">
        <v>23</v>
      </c>
      <c r="E158" s="45"/>
      <c r="F158" s="45"/>
      <c r="G158" s="45"/>
      <c r="H158" s="16"/>
      <c r="I158" s="16"/>
      <c r="J158" s="16"/>
      <c r="K158" s="43"/>
      <c r="L158" s="16"/>
      <c r="N158" s="18"/>
    </row>
    <row r="159" spans="1:14" ht="31.5" x14ac:dyDescent="0.25">
      <c r="B159" s="86" t="s">
        <v>155</v>
      </c>
      <c r="C159" s="116" t="s">
        <v>154</v>
      </c>
      <c r="D159" s="9" t="s">
        <v>78</v>
      </c>
      <c r="E159" s="88">
        <v>0.41</v>
      </c>
      <c r="F159" s="88"/>
      <c r="G159" s="88">
        <f>E159*G153</f>
        <v>3.69</v>
      </c>
      <c r="H159" s="16">
        <v>75.97</v>
      </c>
      <c r="I159" s="15">
        <v>1.02</v>
      </c>
      <c r="J159" s="88">
        <v>77.489999999999995</v>
      </c>
      <c r="K159" s="43"/>
      <c r="L159" s="16">
        <f>J159*G159</f>
        <v>285.94</v>
      </c>
      <c r="N159" s="18"/>
    </row>
    <row r="160" spans="1:14" x14ac:dyDescent="0.25">
      <c r="C160" s="11" t="s">
        <v>125</v>
      </c>
      <c r="D160" s="10"/>
      <c r="E160" s="32"/>
      <c r="F160" s="32"/>
      <c r="G160" s="32"/>
      <c r="H160" s="5"/>
      <c r="I160" s="5"/>
      <c r="J160" s="5"/>
      <c r="K160" s="32"/>
      <c r="L160" s="7">
        <f>L154+L157</f>
        <v>9919.4699999999993</v>
      </c>
      <c r="N160" s="18"/>
    </row>
    <row r="161" spans="1:14" ht="31.5" x14ac:dyDescent="0.25">
      <c r="A161" s="101" t="s">
        <v>265</v>
      </c>
      <c r="B161" s="86" t="s">
        <v>264</v>
      </c>
      <c r="C161" s="116" t="s">
        <v>135</v>
      </c>
      <c r="D161" s="9" t="s">
        <v>32</v>
      </c>
      <c r="E161" s="37">
        <v>2</v>
      </c>
      <c r="F161" s="38"/>
      <c r="G161" s="37">
        <v>2</v>
      </c>
      <c r="H161" s="13"/>
      <c r="I161" s="101"/>
      <c r="J161" s="16"/>
      <c r="K161" s="102"/>
      <c r="L161" s="16">
        <f>(ROUND((E155*E153*J155+E156*E153*J156),2))*G161/100</f>
        <v>192.67</v>
      </c>
      <c r="N161" s="18"/>
    </row>
    <row r="162" spans="1:14" x14ac:dyDescent="0.25">
      <c r="C162" s="116" t="s">
        <v>30</v>
      </c>
      <c r="K162" s="31"/>
      <c r="L162" s="16">
        <f>L154</f>
        <v>9633.5300000000007</v>
      </c>
      <c r="N162" s="18"/>
    </row>
    <row r="163" spans="1:14" ht="47.25" x14ac:dyDescent="0.25">
      <c r="B163" s="116" t="s">
        <v>188</v>
      </c>
      <c r="C163" s="116" t="s">
        <v>73</v>
      </c>
      <c r="D163" s="46" t="s">
        <v>32</v>
      </c>
      <c r="E163" s="38">
        <v>90</v>
      </c>
      <c r="F163" s="38"/>
      <c r="G163" s="38">
        <v>90</v>
      </c>
      <c r="K163" s="31"/>
      <c r="L163" s="16">
        <f>G163*L162/100</f>
        <v>8670.18</v>
      </c>
      <c r="N163" s="18"/>
    </row>
    <row r="164" spans="1:14" ht="47.25" x14ac:dyDescent="0.25">
      <c r="B164" s="116" t="s">
        <v>68</v>
      </c>
      <c r="C164" s="116" t="s">
        <v>75</v>
      </c>
      <c r="D164" s="46" t="s">
        <v>32</v>
      </c>
      <c r="E164" s="38">
        <v>46</v>
      </c>
      <c r="F164" s="38"/>
      <c r="G164" s="38">
        <v>46</v>
      </c>
      <c r="K164" s="31"/>
      <c r="L164" s="16">
        <f>L162*G164/100</f>
        <v>4431.42</v>
      </c>
      <c r="N164" s="18"/>
    </row>
    <row r="165" spans="1:14" x14ac:dyDescent="0.25">
      <c r="A165" s="4"/>
      <c r="B165" s="4"/>
      <c r="C165" s="11" t="s">
        <v>34</v>
      </c>
      <c r="D165" s="10"/>
      <c r="E165" s="32"/>
      <c r="F165" s="32"/>
      <c r="G165" s="32"/>
      <c r="H165" s="6"/>
      <c r="I165" s="6"/>
      <c r="J165" s="25">
        <f>L165/E153</f>
        <v>2579.3000000000002</v>
      </c>
      <c r="K165" s="32"/>
      <c r="L165" s="7">
        <f>L160+L161+L163+L164</f>
        <v>23213.74</v>
      </c>
      <c r="N165" s="18"/>
    </row>
    <row r="166" spans="1:14" ht="30.75" customHeight="1" x14ac:dyDescent="0.25">
      <c r="A166" s="26"/>
      <c r="B166" s="117"/>
      <c r="C166" s="144" t="s">
        <v>163</v>
      </c>
      <c r="D166" s="145"/>
      <c r="E166" s="145"/>
      <c r="F166" s="145"/>
      <c r="G166" s="145"/>
      <c r="H166" s="22"/>
      <c r="I166" s="12"/>
      <c r="J166" s="17"/>
      <c r="K166" s="42"/>
      <c r="L166" s="22">
        <f>L168+L169+L170+L171</f>
        <v>39885.980000000003</v>
      </c>
      <c r="N166" s="18"/>
    </row>
    <row r="167" spans="1:14" x14ac:dyDescent="0.25">
      <c r="C167" s="146" t="s">
        <v>39</v>
      </c>
      <c r="D167" s="147"/>
      <c r="E167" s="147"/>
      <c r="F167" s="147"/>
      <c r="G167" s="147"/>
      <c r="I167" s="13"/>
      <c r="K167" s="31"/>
      <c r="N167" s="18"/>
    </row>
    <row r="168" spans="1:14" x14ac:dyDescent="0.25">
      <c r="C168" s="142" t="s">
        <v>40</v>
      </c>
      <c r="D168" s="143"/>
      <c r="E168" s="143"/>
      <c r="F168" s="143"/>
      <c r="G168" s="143"/>
      <c r="I168" s="13"/>
      <c r="J168" s="16"/>
      <c r="K168" s="31"/>
      <c r="L168" s="16">
        <f>L137+L154</f>
        <v>33304.949999999997</v>
      </c>
      <c r="N168" s="18"/>
    </row>
    <row r="169" spans="1:14" x14ac:dyDescent="0.25">
      <c r="C169" s="142" t="s">
        <v>41</v>
      </c>
      <c r="D169" s="143"/>
      <c r="E169" s="143"/>
      <c r="F169" s="143"/>
      <c r="G169" s="143"/>
      <c r="I169" s="13"/>
      <c r="J169" s="16"/>
      <c r="K169" s="31"/>
      <c r="L169" s="16">
        <f>L139+L157</f>
        <v>4590.9399999999996</v>
      </c>
      <c r="N169" s="18"/>
    </row>
    <row r="170" spans="1:14" x14ac:dyDescent="0.25">
      <c r="C170" s="142" t="s">
        <v>105</v>
      </c>
      <c r="D170" s="143"/>
      <c r="E170" s="143"/>
      <c r="F170" s="143"/>
      <c r="G170" s="143"/>
      <c r="I170" s="13"/>
      <c r="J170" s="16"/>
      <c r="K170" s="31"/>
      <c r="L170" s="14">
        <f>L140+L158</f>
        <v>1516.66</v>
      </c>
      <c r="N170" s="18"/>
    </row>
    <row r="171" spans="1:14" x14ac:dyDescent="0.25">
      <c r="C171" s="142" t="s">
        <v>42</v>
      </c>
      <c r="D171" s="143"/>
      <c r="E171" s="143"/>
      <c r="F171" s="143"/>
      <c r="G171" s="143"/>
      <c r="I171" s="13"/>
      <c r="J171" s="16"/>
      <c r="K171" s="31"/>
      <c r="L171" s="16">
        <f>L144</f>
        <v>473.43</v>
      </c>
      <c r="N171" s="18"/>
    </row>
    <row r="172" spans="1:14" x14ac:dyDescent="0.25">
      <c r="C172" s="142" t="s">
        <v>80</v>
      </c>
      <c r="D172" s="143"/>
      <c r="E172" s="143"/>
      <c r="F172" s="143"/>
      <c r="G172" s="143"/>
      <c r="I172" s="13"/>
      <c r="J172" s="16"/>
      <c r="K172" s="31"/>
      <c r="L172" s="16"/>
      <c r="N172" s="18"/>
    </row>
    <row r="173" spans="1:14" ht="15.75" customHeight="1" x14ac:dyDescent="0.25">
      <c r="C173" s="142" t="s">
        <v>228</v>
      </c>
      <c r="D173" s="143"/>
      <c r="E173" s="143"/>
      <c r="F173" s="143"/>
      <c r="G173" s="143"/>
      <c r="I173" s="13"/>
      <c r="J173" s="16"/>
      <c r="K173" s="31"/>
      <c r="L173" s="14">
        <f>L145+L162</f>
        <v>34821.61</v>
      </c>
      <c r="N173" s="18"/>
    </row>
    <row r="174" spans="1:14" ht="15.75" customHeight="1" x14ac:dyDescent="0.25">
      <c r="C174" s="142" t="s">
        <v>106</v>
      </c>
      <c r="D174" s="143"/>
      <c r="E174" s="143"/>
      <c r="F174" s="143"/>
      <c r="G174" s="143"/>
      <c r="I174" s="13"/>
      <c r="J174" s="16"/>
      <c r="K174" s="31"/>
      <c r="L174" s="14">
        <f>L146+L163</f>
        <v>32598.86</v>
      </c>
      <c r="N174" s="18"/>
    </row>
    <row r="175" spans="1:14" ht="15.75" customHeight="1" x14ac:dyDescent="0.25">
      <c r="A175" s="18"/>
      <c r="C175" s="142" t="s">
        <v>107</v>
      </c>
      <c r="D175" s="143"/>
      <c r="E175" s="143"/>
      <c r="F175" s="143"/>
      <c r="G175" s="143"/>
      <c r="I175" s="13"/>
      <c r="J175" s="16"/>
      <c r="K175" s="31"/>
      <c r="L175" s="14">
        <f>L147+L164</f>
        <v>17781.099999999999</v>
      </c>
      <c r="N175" s="18"/>
    </row>
    <row r="176" spans="1:14" ht="15.75" customHeight="1" x14ac:dyDescent="0.25">
      <c r="A176" s="18"/>
      <c r="C176" s="142" t="s">
        <v>108</v>
      </c>
      <c r="D176" s="143"/>
      <c r="E176" s="143"/>
      <c r="F176" s="143"/>
      <c r="G176" s="143"/>
      <c r="I176" s="13"/>
      <c r="J176" s="16"/>
      <c r="K176" s="31"/>
      <c r="L176" s="14">
        <f>L152</f>
        <v>660186.5</v>
      </c>
      <c r="N176" s="18"/>
    </row>
    <row r="177" spans="1:14" ht="15.75" customHeight="1" x14ac:dyDescent="0.25">
      <c r="A177" s="18"/>
      <c r="C177" s="142" t="s">
        <v>109</v>
      </c>
      <c r="D177" s="143"/>
      <c r="E177" s="143"/>
      <c r="F177" s="143"/>
      <c r="G177" s="143"/>
      <c r="I177" s="13"/>
      <c r="J177" s="16"/>
      <c r="K177" s="31"/>
      <c r="N177" s="18"/>
    </row>
    <row r="178" spans="1:14" ht="33" customHeight="1" x14ac:dyDescent="0.25">
      <c r="A178" s="18"/>
      <c r="C178" s="144" t="s">
        <v>162</v>
      </c>
      <c r="D178" s="145"/>
      <c r="E178" s="145"/>
      <c r="F178" s="145"/>
      <c r="G178" s="145"/>
      <c r="I178" s="13"/>
      <c r="J178" s="17"/>
      <c r="K178" s="31"/>
      <c r="L178" s="22">
        <f>L166+L174+L175+L176+L177</f>
        <v>750452.44</v>
      </c>
      <c r="N178" s="18"/>
    </row>
    <row r="179" spans="1:14" x14ac:dyDescent="0.25">
      <c r="A179" s="18"/>
      <c r="C179" s="146" t="s">
        <v>229</v>
      </c>
      <c r="D179" s="147"/>
      <c r="E179" s="147"/>
      <c r="F179" s="147"/>
      <c r="G179" s="147"/>
      <c r="I179" s="13"/>
      <c r="K179" s="31"/>
      <c r="N179" s="18"/>
    </row>
    <row r="180" spans="1:14" ht="15.75" customHeight="1" x14ac:dyDescent="0.25">
      <c r="A180" s="18"/>
      <c r="C180" s="142" t="s">
        <v>111</v>
      </c>
      <c r="D180" s="143"/>
      <c r="E180" s="143"/>
      <c r="F180" s="143"/>
      <c r="G180" s="143"/>
      <c r="I180" s="13"/>
      <c r="J180" s="16"/>
      <c r="K180" s="31"/>
      <c r="L180" s="16"/>
      <c r="N180" s="18"/>
    </row>
    <row r="181" spans="1:14" ht="15.75" customHeight="1" x14ac:dyDescent="0.25">
      <c r="A181" s="18"/>
      <c r="C181" s="142" t="s">
        <v>112</v>
      </c>
      <c r="D181" s="143"/>
      <c r="E181" s="143"/>
      <c r="F181" s="143"/>
      <c r="G181" s="143"/>
      <c r="I181" s="13"/>
      <c r="J181" s="16"/>
      <c r="K181" s="31"/>
      <c r="L181" s="16"/>
      <c r="N181" s="18"/>
    </row>
    <row r="182" spans="1:14" ht="15.75" customHeight="1" x14ac:dyDescent="0.25">
      <c r="A182" s="18"/>
      <c r="C182" s="13" t="s">
        <v>143</v>
      </c>
      <c r="G182" s="88">
        <f>G137+G154</f>
        <v>70.94</v>
      </c>
      <c r="K182" s="31"/>
      <c r="L182" s="8"/>
      <c r="N182" s="18"/>
    </row>
    <row r="183" spans="1:14" ht="15.75" customHeight="1" x14ac:dyDescent="0.25">
      <c r="A183" s="18"/>
      <c r="C183" s="106" t="s">
        <v>144</v>
      </c>
      <c r="D183" s="106"/>
      <c r="E183" s="107"/>
      <c r="F183" s="107"/>
      <c r="G183" s="108">
        <f>G140</f>
        <v>4.2</v>
      </c>
      <c r="H183" s="109"/>
      <c r="I183" s="109"/>
      <c r="J183" s="109"/>
      <c r="K183" s="107"/>
      <c r="L183" s="8"/>
      <c r="N183" s="18"/>
    </row>
    <row r="184" spans="1:14" x14ac:dyDescent="0.25">
      <c r="C184" s="97" t="s">
        <v>168</v>
      </c>
      <c r="D184" s="97"/>
      <c r="E184" s="98"/>
      <c r="F184" s="98"/>
      <c r="G184" s="98"/>
      <c r="H184" s="97"/>
      <c r="I184" s="97"/>
      <c r="J184" s="97"/>
      <c r="K184" s="98"/>
      <c r="L184" s="99"/>
      <c r="N184" s="18"/>
    </row>
    <row r="185" spans="1:14" ht="21" customHeight="1" x14ac:dyDescent="0.25">
      <c r="A185" s="85" t="s">
        <v>64</v>
      </c>
      <c r="B185" s="116" t="s">
        <v>166</v>
      </c>
      <c r="C185" s="116" t="s">
        <v>167</v>
      </c>
      <c r="D185" s="9" t="s">
        <v>50</v>
      </c>
      <c r="E185" s="45">
        <v>589.64</v>
      </c>
      <c r="F185" s="41"/>
      <c r="G185" s="45">
        <f>E185</f>
        <v>589.64</v>
      </c>
      <c r="H185" s="18"/>
      <c r="I185" s="22"/>
      <c r="J185" s="22"/>
      <c r="K185" s="42"/>
      <c r="L185" s="22"/>
      <c r="N185" s="18"/>
    </row>
    <row r="186" spans="1:14" ht="63.75" x14ac:dyDescent="0.25">
      <c r="A186" s="85"/>
      <c r="B186" s="86" t="s">
        <v>266</v>
      </c>
      <c r="C186" s="103" t="s">
        <v>171</v>
      </c>
      <c r="D186" s="9"/>
      <c r="E186" s="40"/>
      <c r="F186" s="41"/>
      <c r="G186" s="40"/>
      <c r="H186" s="18"/>
      <c r="I186" s="22"/>
      <c r="J186" s="22"/>
      <c r="K186" s="42"/>
      <c r="L186" s="22"/>
      <c r="N186" s="18"/>
    </row>
    <row r="187" spans="1:14" x14ac:dyDescent="0.25">
      <c r="B187" s="86">
        <v>1</v>
      </c>
      <c r="C187" s="116" t="s">
        <v>124</v>
      </c>
      <c r="D187" s="9" t="s">
        <v>23</v>
      </c>
      <c r="E187" s="43"/>
      <c r="F187" s="43"/>
      <c r="G187" s="44">
        <f>G188</f>
        <v>5088.5932000000003</v>
      </c>
      <c r="I187" s="16"/>
      <c r="J187" s="16"/>
      <c r="K187" s="43"/>
      <c r="L187" s="17">
        <f>L188</f>
        <v>3501774.44</v>
      </c>
      <c r="N187" s="18"/>
    </row>
    <row r="188" spans="1:14" x14ac:dyDescent="0.25">
      <c r="A188" s="87"/>
      <c r="B188" s="86" t="s">
        <v>184</v>
      </c>
      <c r="C188" s="118" t="s">
        <v>183</v>
      </c>
      <c r="D188" s="9" t="s">
        <v>23</v>
      </c>
      <c r="E188" s="45">
        <v>8.6300000000000008</v>
      </c>
      <c r="F188" s="43"/>
      <c r="G188" s="44">
        <f>E188*G185</f>
        <v>5088.5932000000003</v>
      </c>
      <c r="I188" s="16"/>
      <c r="J188" s="16">
        <v>409.62</v>
      </c>
      <c r="K188" s="45">
        <v>1.68</v>
      </c>
      <c r="L188" s="16">
        <f>G188*J188*K188</f>
        <v>3501774.44</v>
      </c>
      <c r="N188" s="18"/>
    </row>
    <row r="189" spans="1:14" x14ac:dyDescent="0.25">
      <c r="B189" s="86">
        <v>2</v>
      </c>
      <c r="C189" s="116" t="s">
        <v>28</v>
      </c>
      <c r="F189" s="43"/>
      <c r="H189" s="16"/>
      <c r="I189" s="16"/>
      <c r="J189" s="16"/>
      <c r="K189" s="45"/>
      <c r="L189" s="17">
        <f>L191+L193</f>
        <v>2941.48</v>
      </c>
      <c r="N189" s="18"/>
    </row>
    <row r="190" spans="1:14" x14ac:dyDescent="0.25">
      <c r="B190" s="86"/>
      <c r="C190" s="118" t="s">
        <v>121</v>
      </c>
      <c r="D190" s="46" t="s">
        <v>23</v>
      </c>
      <c r="E190" s="47"/>
      <c r="F190" s="47"/>
      <c r="G190" s="48">
        <f>G192+G194</f>
        <v>17.6892</v>
      </c>
      <c r="H190" s="16"/>
      <c r="I190" s="16"/>
      <c r="J190" s="16"/>
      <c r="K190" s="45"/>
      <c r="L190" s="17">
        <f>L192+L194</f>
        <v>9930.6200000000008</v>
      </c>
      <c r="N190" s="18"/>
    </row>
    <row r="191" spans="1:14" ht="47.25" x14ac:dyDescent="0.25">
      <c r="B191" s="86" t="s">
        <v>177</v>
      </c>
      <c r="C191" s="116" t="s">
        <v>172</v>
      </c>
      <c r="D191" s="9" t="s">
        <v>78</v>
      </c>
      <c r="E191" s="88">
        <v>0.02</v>
      </c>
      <c r="G191" s="90">
        <f>E191*G185</f>
        <v>11.7928</v>
      </c>
      <c r="H191" s="16">
        <v>37.32</v>
      </c>
      <c r="I191" s="15">
        <v>1.02</v>
      </c>
      <c r="J191" s="88">
        <f>I191*H191</f>
        <v>38.07</v>
      </c>
      <c r="K191" s="45"/>
      <c r="L191" s="16">
        <f>J191*G191</f>
        <v>448.95</v>
      </c>
      <c r="N191" s="18"/>
    </row>
    <row r="192" spans="1:14" x14ac:dyDescent="0.25">
      <c r="B192" s="86" t="s">
        <v>178</v>
      </c>
      <c r="C192" s="116" t="s">
        <v>179</v>
      </c>
      <c r="D192" s="91" t="s">
        <v>23</v>
      </c>
      <c r="E192" s="88">
        <v>0.02</v>
      </c>
      <c r="G192" s="90">
        <f>E192*G185</f>
        <v>11.7928</v>
      </c>
      <c r="H192" s="18"/>
      <c r="I192" s="16"/>
      <c r="J192" s="16">
        <v>320.69</v>
      </c>
      <c r="K192" s="45">
        <v>1.68</v>
      </c>
      <c r="L192" s="16">
        <f>G192*J192*K192</f>
        <v>6353.48</v>
      </c>
      <c r="N192" s="18"/>
    </row>
    <row r="193" spans="1:14" ht="31.5" x14ac:dyDescent="0.25">
      <c r="B193" s="86" t="s">
        <v>176</v>
      </c>
      <c r="C193" s="116" t="s">
        <v>173</v>
      </c>
      <c r="D193" s="9" t="s">
        <v>78</v>
      </c>
      <c r="E193" s="88">
        <v>0.01</v>
      </c>
      <c r="G193" s="90">
        <f>E193*G185</f>
        <v>5.8963999999999999</v>
      </c>
      <c r="H193" s="18"/>
      <c r="I193" s="16"/>
      <c r="J193" s="16">
        <v>422.72</v>
      </c>
      <c r="K193" s="45"/>
      <c r="L193" s="16">
        <f>J193*G193</f>
        <v>2492.5300000000002</v>
      </c>
      <c r="N193" s="18"/>
    </row>
    <row r="194" spans="1:14" x14ac:dyDescent="0.25">
      <c r="B194" s="86" t="s">
        <v>142</v>
      </c>
      <c r="C194" s="116" t="s">
        <v>180</v>
      </c>
      <c r="D194" s="91" t="s">
        <v>23</v>
      </c>
      <c r="E194" s="88">
        <v>0.01</v>
      </c>
      <c r="F194" s="93"/>
      <c r="G194" s="90">
        <f>E194*G185</f>
        <v>5.8963999999999999</v>
      </c>
      <c r="H194" s="18"/>
      <c r="I194" s="16"/>
      <c r="J194" s="16">
        <v>361.11</v>
      </c>
      <c r="K194" s="45">
        <v>1.68</v>
      </c>
      <c r="L194" s="16">
        <f>G194*J194*K194</f>
        <v>3577.14</v>
      </c>
    </row>
    <row r="195" spans="1:14" x14ac:dyDescent="0.25">
      <c r="B195" s="86">
        <v>4</v>
      </c>
      <c r="C195" s="116" t="s">
        <v>29</v>
      </c>
      <c r="F195" s="43"/>
      <c r="H195" s="16"/>
      <c r="I195" s="16"/>
      <c r="J195" s="16"/>
      <c r="K195" s="43"/>
      <c r="L195" s="17">
        <f>L196</f>
        <v>60648.75</v>
      </c>
    </row>
    <row r="196" spans="1:14" ht="31.5" x14ac:dyDescent="0.25">
      <c r="B196" s="86" t="s">
        <v>175</v>
      </c>
      <c r="C196" s="116" t="s">
        <v>174</v>
      </c>
      <c r="D196" s="91" t="s">
        <v>44</v>
      </c>
      <c r="E196" s="41">
        <v>2.5000000000000001E-2</v>
      </c>
      <c r="G196" s="41">
        <f>E196*G185</f>
        <v>14.741</v>
      </c>
      <c r="H196" s="13"/>
      <c r="I196" s="16"/>
      <c r="J196" s="16">
        <v>4114.29</v>
      </c>
      <c r="K196" s="43"/>
      <c r="L196" s="16">
        <f>G196*J196</f>
        <v>60648.75</v>
      </c>
    </row>
    <row r="197" spans="1:14" x14ac:dyDescent="0.25">
      <c r="B197" s="86" t="s">
        <v>181</v>
      </c>
      <c r="C197" s="116" t="s">
        <v>182</v>
      </c>
      <c r="D197" s="91" t="s">
        <v>50</v>
      </c>
      <c r="E197" s="38">
        <v>1</v>
      </c>
      <c r="G197" s="88">
        <f>E197*G185</f>
        <v>589.64</v>
      </c>
      <c r="H197" s="13"/>
      <c r="I197" s="16"/>
      <c r="J197" s="16"/>
      <c r="K197" s="43"/>
      <c r="L197" s="16"/>
    </row>
    <row r="198" spans="1:14" x14ac:dyDescent="0.25">
      <c r="C198" s="11" t="s">
        <v>125</v>
      </c>
      <c r="D198" s="10"/>
      <c r="E198" s="32"/>
      <c r="F198" s="32"/>
      <c r="G198" s="32"/>
      <c r="H198" s="5"/>
      <c r="I198" s="5"/>
      <c r="J198" s="5"/>
      <c r="K198" s="32"/>
      <c r="L198" s="7">
        <f>L187+L189+L190+L195</f>
        <v>3575295.29</v>
      </c>
    </row>
    <row r="199" spans="1:14" ht="110.25" x14ac:dyDescent="0.25">
      <c r="A199" s="85" t="s">
        <v>65</v>
      </c>
      <c r="B199" s="116" t="s">
        <v>250</v>
      </c>
      <c r="C199" s="116" t="s">
        <v>249</v>
      </c>
      <c r="D199" s="91" t="s">
        <v>50</v>
      </c>
      <c r="E199" s="37">
        <v>1</v>
      </c>
      <c r="G199" s="45">
        <f>G197</f>
        <v>589.64</v>
      </c>
      <c r="H199" s="13"/>
      <c r="I199" s="101"/>
      <c r="J199" s="16">
        <v>2980.11</v>
      </c>
      <c r="K199" s="102"/>
      <c r="L199" s="16">
        <f>J199*G199</f>
        <v>1757192.06</v>
      </c>
    </row>
    <row r="200" spans="1:14" x14ac:dyDescent="0.25">
      <c r="C200" s="116" t="s">
        <v>30</v>
      </c>
      <c r="K200" s="31"/>
      <c r="L200" s="16">
        <f>L187+L190</f>
        <v>3511705.06</v>
      </c>
    </row>
    <row r="201" spans="1:14" x14ac:dyDescent="0.25">
      <c r="B201" s="116" t="s">
        <v>94</v>
      </c>
      <c r="C201" s="116" t="s">
        <v>76</v>
      </c>
      <c r="D201" s="9" t="s">
        <v>32</v>
      </c>
      <c r="E201" s="38">
        <v>112</v>
      </c>
      <c r="F201" s="38"/>
      <c r="G201" s="37">
        <f>E201</f>
        <v>112</v>
      </c>
      <c r="K201" s="31"/>
      <c r="L201" s="16">
        <f>G201*L200/100</f>
        <v>3933109.67</v>
      </c>
    </row>
    <row r="202" spans="1:14" x14ac:dyDescent="0.25">
      <c r="B202" s="116" t="s">
        <v>95</v>
      </c>
      <c r="C202" s="116" t="s">
        <v>77</v>
      </c>
      <c r="D202" s="9" t="s">
        <v>32</v>
      </c>
      <c r="E202" s="38">
        <v>65</v>
      </c>
      <c r="F202" s="38"/>
      <c r="G202" s="37">
        <f>E202</f>
        <v>65</v>
      </c>
      <c r="K202" s="31"/>
      <c r="L202" s="16">
        <f>L200*G202/100</f>
        <v>2282608.29</v>
      </c>
    </row>
    <row r="203" spans="1:14" x14ac:dyDescent="0.25">
      <c r="A203" s="4"/>
      <c r="B203" s="4"/>
      <c r="C203" s="11" t="s">
        <v>34</v>
      </c>
      <c r="D203" s="10"/>
      <c r="E203" s="32"/>
      <c r="F203" s="32"/>
      <c r="G203" s="32"/>
      <c r="H203" s="6"/>
      <c r="I203" s="6"/>
      <c r="J203" s="25">
        <f>L203/E185</f>
        <v>19585.18</v>
      </c>
      <c r="K203" s="32"/>
      <c r="L203" s="7">
        <f>L198+L199+L201+L202</f>
        <v>11548205.310000001</v>
      </c>
    </row>
    <row r="204" spans="1:14" ht="31.5" x14ac:dyDescent="0.25">
      <c r="A204" s="85" t="s">
        <v>67</v>
      </c>
      <c r="B204" s="116" t="s">
        <v>191</v>
      </c>
      <c r="C204" s="116" t="s">
        <v>190</v>
      </c>
      <c r="D204" s="9" t="s">
        <v>49</v>
      </c>
      <c r="E204" s="45">
        <v>2.87</v>
      </c>
      <c r="G204" s="45">
        <f>E204</f>
        <v>2.87</v>
      </c>
      <c r="H204" s="18"/>
      <c r="I204" s="22"/>
      <c r="J204" s="22"/>
      <c r="K204" s="42"/>
      <c r="L204" s="22"/>
    </row>
    <row r="205" spans="1:14" ht="63.75" x14ac:dyDescent="0.25">
      <c r="A205" s="85"/>
      <c r="B205" s="86" t="s">
        <v>266</v>
      </c>
      <c r="C205" s="103" t="s">
        <v>171</v>
      </c>
      <c r="D205" s="9"/>
      <c r="E205" s="43"/>
      <c r="G205" s="43"/>
      <c r="H205" s="18"/>
      <c r="I205" s="22"/>
      <c r="J205" s="22"/>
      <c r="K205" s="42"/>
      <c r="L205" s="22"/>
    </row>
    <row r="206" spans="1:14" ht="38.25" x14ac:dyDescent="0.25">
      <c r="A206" s="85"/>
      <c r="B206" s="86" t="s">
        <v>259</v>
      </c>
      <c r="C206" s="103" t="s">
        <v>215</v>
      </c>
      <c r="D206" s="9"/>
      <c r="E206" s="43"/>
      <c r="G206" s="43"/>
      <c r="H206" s="18"/>
      <c r="I206" s="22"/>
      <c r="J206" s="22"/>
      <c r="K206" s="42"/>
      <c r="L206" s="22"/>
    </row>
    <row r="207" spans="1:14" x14ac:dyDescent="0.25">
      <c r="B207" s="86">
        <v>1</v>
      </c>
      <c r="C207" s="116" t="s">
        <v>124</v>
      </c>
      <c r="D207" s="9" t="s">
        <v>23</v>
      </c>
      <c r="E207" s="43"/>
      <c r="F207" s="43"/>
      <c r="G207" s="110">
        <f>G208</f>
        <v>235.461975</v>
      </c>
      <c r="I207" s="16"/>
      <c r="J207" s="16"/>
      <c r="K207" s="43"/>
      <c r="L207" s="17">
        <f>L208</f>
        <v>180794.11</v>
      </c>
    </row>
    <row r="208" spans="1:14" x14ac:dyDescent="0.25">
      <c r="A208" s="87"/>
      <c r="B208" s="86" t="s">
        <v>214</v>
      </c>
      <c r="C208" s="118" t="s">
        <v>213</v>
      </c>
      <c r="D208" s="9" t="s">
        <v>23</v>
      </c>
      <c r="E208" s="45">
        <v>109.39</v>
      </c>
      <c r="F208" s="45">
        <v>0.75</v>
      </c>
      <c r="G208" s="110">
        <f>E208*G204*F208</f>
        <v>235.461975</v>
      </c>
      <c r="I208" s="16"/>
      <c r="J208" s="16">
        <v>457.04</v>
      </c>
      <c r="K208" s="45">
        <v>1.68</v>
      </c>
      <c r="L208" s="16">
        <f>G208*J208*K208</f>
        <v>180794.11</v>
      </c>
    </row>
    <row r="209" spans="1:14" x14ac:dyDescent="0.25">
      <c r="B209" s="86">
        <v>2</v>
      </c>
      <c r="C209" s="116" t="s">
        <v>28</v>
      </c>
      <c r="E209" s="88"/>
      <c r="F209" s="45"/>
      <c r="H209" s="16"/>
      <c r="I209" s="16"/>
      <c r="J209" s="16"/>
      <c r="K209" s="43"/>
      <c r="L209" s="17">
        <f>L211+L215+L213</f>
        <v>652.15</v>
      </c>
    </row>
    <row r="210" spans="1:14" x14ac:dyDescent="0.25">
      <c r="A210" s="18"/>
      <c r="B210" s="86"/>
      <c r="C210" s="118" t="s">
        <v>121</v>
      </c>
      <c r="D210" s="46" t="s">
        <v>23</v>
      </c>
      <c r="E210" s="89"/>
      <c r="F210" s="89"/>
      <c r="G210" s="111">
        <f>G212+G216+G214</f>
        <v>40.022150000000003</v>
      </c>
      <c r="H210" s="16"/>
      <c r="I210" s="16"/>
      <c r="J210" s="16"/>
      <c r="K210" s="43"/>
      <c r="L210" s="17">
        <f>L212+L216+L214</f>
        <v>21647.07</v>
      </c>
      <c r="N210" s="18"/>
    </row>
    <row r="211" spans="1:14" ht="47.25" x14ac:dyDescent="0.25">
      <c r="A211" s="18"/>
      <c r="B211" s="86" t="s">
        <v>177</v>
      </c>
      <c r="C211" s="116" t="s">
        <v>172</v>
      </c>
      <c r="D211" s="9" t="s">
        <v>78</v>
      </c>
      <c r="E211" s="88">
        <v>0.62</v>
      </c>
      <c r="F211" s="92">
        <v>0.5</v>
      </c>
      <c r="G211" s="90">
        <f>E211*$G$204*F211</f>
        <v>0.88970000000000005</v>
      </c>
      <c r="H211" s="16">
        <v>37.32</v>
      </c>
      <c r="I211" s="15">
        <v>1.02</v>
      </c>
      <c r="J211" s="88">
        <f>I211*H211</f>
        <v>38.07</v>
      </c>
      <c r="K211" s="43"/>
      <c r="L211" s="16">
        <f>J211*G211</f>
        <v>33.869999999999997</v>
      </c>
      <c r="N211" s="18"/>
    </row>
    <row r="212" spans="1:14" x14ac:dyDescent="0.25">
      <c r="A212" s="18"/>
      <c r="B212" s="86" t="s">
        <v>178</v>
      </c>
      <c r="C212" s="116" t="s">
        <v>179</v>
      </c>
      <c r="D212" s="91" t="s">
        <v>23</v>
      </c>
      <c r="E212" s="88">
        <f>E211</f>
        <v>0.62</v>
      </c>
      <c r="F212" s="92">
        <v>0.5</v>
      </c>
      <c r="G212" s="90">
        <f>E212*$G$204*F212</f>
        <v>0.88970000000000005</v>
      </c>
      <c r="H212" s="18"/>
      <c r="I212" s="16"/>
      <c r="J212" s="16">
        <v>320.69</v>
      </c>
      <c r="K212" s="45">
        <v>1.68</v>
      </c>
      <c r="L212" s="16">
        <f>G212*J212*K212</f>
        <v>479.33</v>
      </c>
      <c r="N212" s="18"/>
    </row>
    <row r="213" spans="1:14" ht="31.5" x14ac:dyDescent="0.25">
      <c r="A213" s="18"/>
      <c r="B213" s="86" t="s">
        <v>210</v>
      </c>
      <c r="C213" s="116" t="s">
        <v>211</v>
      </c>
      <c r="D213" s="9" t="s">
        <v>78</v>
      </c>
      <c r="E213" s="92">
        <v>26.4</v>
      </c>
      <c r="F213" s="92">
        <v>0.5</v>
      </c>
      <c r="G213" s="41">
        <f>E213*$G$204*F213</f>
        <v>37.884</v>
      </c>
      <c r="H213" s="18"/>
      <c r="I213" s="16"/>
      <c r="J213" s="16">
        <v>2.39</v>
      </c>
      <c r="K213" s="45"/>
      <c r="L213" s="16">
        <f>J213*G213</f>
        <v>90.54</v>
      </c>
      <c r="N213" s="18"/>
    </row>
    <row r="214" spans="1:14" x14ac:dyDescent="0.25">
      <c r="A214" s="18"/>
      <c r="B214" s="86" t="s">
        <v>178</v>
      </c>
      <c r="C214" s="116" t="s">
        <v>179</v>
      </c>
      <c r="D214" s="91" t="s">
        <v>23</v>
      </c>
      <c r="E214" s="92">
        <f>E213</f>
        <v>26.4</v>
      </c>
      <c r="F214" s="112">
        <v>0.5</v>
      </c>
      <c r="G214" s="41">
        <f t="shared" ref="G214:G216" si="2">E214*$G$204*F214</f>
        <v>37.884</v>
      </c>
      <c r="H214" s="18"/>
      <c r="I214" s="16"/>
      <c r="J214" s="16">
        <v>320.69</v>
      </c>
      <c r="K214" s="45">
        <v>1.68</v>
      </c>
      <c r="L214" s="16">
        <f>G214*J214*K214</f>
        <v>20410.349999999999</v>
      </c>
      <c r="N214" s="18"/>
    </row>
    <row r="215" spans="1:14" ht="31.5" x14ac:dyDescent="0.25">
      <c r="A215" s="18"/>
      <c r="B215" s="86" t="s">
        <v>176</v>
      </c>
      <c r="C215" s="116" t="s">
        <v>173</v>
      </c>
      <c r="D215" s="9" t="s">
        <v>78</v>
      </c>
      <c r="E215" s="88">
        <v>0.87</v>
      </c>
      <c r="F215" s="92">
        <v>0.5</v>
      </c>
      <c r="G215" s="21">
        <f t="shared" si="2"/>
        <v>1.2484500000000001</v>
      </c>
      <c r="H215" s="18"/>
      <c r="I215" s="16"/>
      <c r="J215" s="16">
        <v>422.72</v>
      </c>
      <c r="K215" s="45"/>
      <c r="L215" s="16">
        <f>J215*G215</f>
        <v>527.74</v>
      </c>
      <c r="N215" s="18"/>
    </row>
    <row r="216" spans="1:14" x14ac:dyDescent="0.25">
      <c r="A216" s="18"/>
      <c r="B216" s="86" t="s">
        <v>142</v>
      </c>
      <c r="C216" s="116" t="s">
        <v>180</v>
      </c>
      <c r="D216" s="91" t="s">
        <v>23</v>
      </c>
      <c r="E216" s="88">
        <f>E215</f>
        <v>0.87</v>
      </c>
      <c r="F216" s="112">
        <v>0.5</v>
      </c>
      <c r="G216" s="21">
        <f t="shared" si="2"/>
        <v>1.2484500000000001</v>
      </c>
      <c r="H216" s="18"/>
      <c r="I216" s="16"/>
      <c r="J216" s="16">
        <v>361.11</v>
      </c>
      <c r="K216" s="45">
        <v>1.68</v>
      </c>
      <c r="L216" s="16">
        <f>G216*J216*K216</f>
        <v>757.39</v>
      </c>
      <c r="N216" s="18"/>
    </row>
    <row r="217" spans="1:14" x14ac:dyDescent="0.25">
      <c r="A217" s="18"/>
      <c r="B217" s="86">
        <v>4</v>
      </c>
      <c r="C217" s="116" t="s">
        <v>29</v>
      </c>
      <c r="F217" s="45"/>
      <c r="H217" s="16"/>
      <c r="I217" s="16"/>
      <c r="J217" s="16"/>
      <c r="K217" s="43"/>
      <c r="L217" s="17">
        <f>SUM(L218:L226)</f>
        <v>368010.97</v>
      </c>
      <c r="N217" s="18"/>
    </row>
    <row r="218" spans="1:14" ht="31.5" x14ac:dyDescent="0.25">
      <c r="A218" s="18"/>
      <c r="B218" s="86" t="s">
        <v>192</v>
      </c>
      <c r="C218" s="116" t="s">
        <v>212</v>
      </c>
      <c r="D218" s="91" t="s">
        <v>45</v>
      </c>
      <c r="E218" s="41">
        <v>8.6999999999999994E-2</v>
      </c>
      <c r="F218" s="88">
        <v>0.56000000000000005</v>
      </c>
      <c r="G218" s="31">
        <f>E218*$G$204*F218</f>
        <v>0.13982639999999999</v>
      </c>
      <c r="H218" s="16">
        <v>21588.35</v>
      </c>
      <c r="I218" s="16">
        <v>1.01</v>
      </c>
      <c r="J218" s="16">
        <f>H218*I218</f>
        <v>21804.23</v>
      </c>
      <c r="K218" s="43"/>
      <c r="L218" s="16">
        <f t="shared" ref="L218:L226" si="3">G218*J218</f>
        <v>3048.81</v>
      </c>
      <c r="N218" s="18"/>
    </row>
    <row r="219" spans="1:14" x14ac:dyDescent="0.25">
      <c r="A219" s="18"/>
      <c r="B219" s="86" t="s">
        <v>193</v>
      </c>
      <c r="C219" s="116" t="s">
        <v>194</v>
      </c>
      <c r="D219" s="91" t="s">
        <v>45</v>
      </c>
      <c r="E219" s="41">
        <v>5.1999999999999998E-2</v>
      </c>
      <c r="F219" s="88">
        <v>0.56000000000000005</v>
      </c>
      <c r="G219" s="31">
        <f t="shared" ref="G219:G226" si="4">E219*$G$204*F219</f>
        <v>8.3574399999999993E-2</v>
      </c>
      <c r="H219" s="16">
        <v>252100.02</v>
      </c>
      <c r="I219" s="16">
        <v>1.02</v>
      </c>
      <c r="J219" s="16">
        <f t="shared" ref="J219:J223" si="5">H219*I219</f>
        <v>257142.02</v>
      </c>
      <c r="K219" s="43"/>
      <c r="L219" s="16">
        <f t="shared" si="3"/>
        <v>21490.49</v>
      </c>
      <c r="N219" s="18"/>
    </row>
    <row r="220" spans="1:14" x14ac:dyDescent="0.25">
      <c r="A220" s="18"/>
      <c r="B220" s="86" t="s">
        <v>195</v>
      </c>
      <c r="C220" s="116" t="s">
        <v>196</v>
      </c>
      <c r="D220" s="91" t="s">
        <v>45</v>
      </c>
      <c r="E220" s="41">
        <v>0.68300000000000005</v>
      </c>
      <c r="F220" s="88">
        <v>0.56000000000000005</v>
      </c>
      <c r="G220" s="31">
        <f t="shared" si="4"/>
        <v>1.0977176</v>
      </c>
      <c r="H220" s="16">
        <v>58958.04</v>
      </c>
      <c r="I220" s="16">
        <v>1.03</v>
      </c>
      <c r="J220" s="16">
        <f t="shared" si="5"/>
        <v>60726.78</v>
      </c>
      <c r="K220" s="43"/>
      <c r="L220" s="16">
        <f t="shared" si="3"/>
        <v>66660.86</v>
      </c>
      <c r="N220" s="18"/>
    </row>
    <row r="221" spans="1:14" x14ac:dyDescent="0.25">
      <c r="A221" s="18"/>
      <c r="B221" s="86" t="s">
        <v>197</v>
      </c>
      <c r="C221" s="116" t="s">
        <v>198</v>
      </c>
      <c r="D221" s="91" t="s">
        <v>45</v>
      </c>
      <c r="E221" s="41">
        <v>0.11600000000000001</v>
      </c>
      <c r="F221" s="88">
        <v>0.56000000000000005</v>
      </c>
      <c r="G221" s="31">
        <f t="shared" si="4"/>
        <v>0.1864352</v>
      </c>
      <c r="H221" s="16">
        <v>523964.79</v>
      </c>
      <c r="I221" s="16">
        <v>1.02</v>
      </c>
      <c r="J221" s="16">
        <f t="shared" si="5"/>
        <v>534444.09</v>
      </c>
      <c r="K221" s="43"/>
      <c r="L221" s="16">
        <f t="shared" si="3"/>
        <v>99639.19</v>
      </c>
      <c r="N221" s="18"/>
    </row>
    <row r="222" spans="1:14" x14ac:dyDescent="0.25">
      <c r="A222" s="18"/>
      <c r="B222" s="86" t="s">
        <v>199</v>
      </c>
      <c r="C222" s="116" t="s">
        <v>200</v>
      </c>
      <c r="D222" s="91" t="s">
        <v>45</v>
      </c>
      <c r="E222" s="41">
        <v>0.68300000000000005</v>
      </c>
      <c r="F222" s="88">
        <v>0.56000000000000005</v>
      </c>
      <c r="G222" s="31">
        <f t="shared" si="4"/>
        <v>1.0977176</v>
      </c>
      <c r="H222" s="16">
        <v>4153.74</v>
      </c>
      <c r="I222" s="16">
        <v>1.03</v>
      </c>
      <c r="J222" s="16">
        <f t="shared" si="5"/>
        <v>4278.3500000000004</v>
      </c>
      <c r="K222" s="43"/>
      <c r="L222" s="16">
        <f t="shared" si="3"/>
        <v>4696.42</v>
      </c>
      <c r="N222" s="18"/>
    </row>
    <row r="223" spans="1:14" ht="47.25" x14ac:dyDescent="0.25">
      <c r="A223" s="18"/>
      <c r="B223" s="86" t="s">
        <v>201</v>
      </c>
      <c r="C223" s="116" t="s">
        <v>202</v>
      </c>
      <c r="D223" s="91" t="s">
        <v>45</v>
      </c>
      <c r="E223" s="41">
        <v>2E-3</v>
      </c>
      <c r="F223" s="88">
        <v>0.56000000000000005</v>
      </c>
      <c r="G223" s="31">
        <f t="shared" si="4"/>
        <v>3.2144000000000001E-3</v>
      </c>
      <c r="H223" s="16">
        <v>1050091.7</v>
      </c>
      <c r="I223" s="16">
        <v>1.07</v>
      </c>
      <c r="J223" s="16">
        <f t="shared" si="5"/>
        <v>1123598.1200000001</v>
      </c>
      <c r="K223" s="43"/>
      <c r="L223" s="16">
        <f t="shared" si="3"/>
        <v>3611.69</v>
      </c>
      <c r="N223" s="18"/>
    </row>
    <row r="224" spans="1:14" x14ac:dyDescent="0.25">
      <c r="A224" s="18"/>
      <c r="B224" s="86" t="s">
        <v>203</v>
      </c>
      <c r="C224" s="116" t="s">
        <v>204</v>
      </c>
      <c r="D224" s="91" t="s">
        <v>45</v>
      </c>
      <c r="E224" s="41">
        <v>6.2E-2</v>
      </c>
      <c r="F224" s="88">
        <v>0.56000000000000005</v>
      </c>
      <c r="G224" s="31">
        <f t="shared" si="4"/>
        <v>9.9646399999999996E-2</v>
      </c>
      <c r="H224" s="13"/>
      <c r="I224" s="16"/>
      <c r="J224" s="16">
        <v>499518.07</v>
      </c>
      <c r="K224" s="43"/>
      <c r="L224" s="16">
        <f t="shared" si="3"/>
        <v>49775.18</v>
      </c>
      <c r="N224" s="18"/>
    </row>
    <row r="225" spans="1:14" x14ac:dyDescent="0.25">
      <c r="A225" s="18"/>
      <c r="B225" s="86" t="s">
        <v>205</v>
      </c>
      <c r="C225" s="116" t="s">
        <v>206</v>
      </c>
      <c r="D225" s="91" t="s">
        <v>207</v>
      </c>
      <c r="E225" s="38">
        <v>522</v>
      </c>
      <c r="F225" s="88">
        <v>0.56000000000000005</v>
      </c>
      <c r="G225" s="90">
        <f t="shared" si="4"/>
        <v>838.95839999999998</v>
      </c>
      <c r="H225" s="16"/>
      <c r="I225" s="16"/>
      <c r="J225" s="16">
        <v>139.46</v>
      </c>
      <c r="K225" s="43"/>
      <c r="L225" s="16">
        <f t="shared" si="3"/>
        <v>117001.14</v>
      </c>
      <c r="N225" s="18"/>
    </row>
    <row r="226" spans="1:14" x14ac:dyDescent="0.25">
      <c r="B226" s="86" t="s">
        <v>208</v>
      </c>
      <c r="C226" s="116" t="s">
        <v>209</v>
      </c>
      <c r="D226" s="91" t="s">
        <v>207</v>
      </c>
      <c r="E226" s="88">
        <v>19</v>
      </c>
      <c r="F226" s="88">
        <v>0.56000000000000005</v>
      </c>
      <c r="G226" s="36">
        <f t="shared" si="4"/>
        <v>30.536799999999999</v>
      </c>
      <c r="H226" s="16">
        <v>67.67</v>
      </c>
      <c r="I226" s="16">
        <v>1.01</v>
      </c>
      <c r="J226" s="16">
        <f>H226*I226</f>
        <v>68.349999999999994</v>
      </c>
      <c r="K226" s="43"/>
      <c r="L226" s="16">
        <f t="shared" si="3"/>
        <v>2087.19</v>
      </c>
      <c r="N226" s="18"/>
    </row>
    <row r="227" spans="1:14" x14ac:dyDescent="0.25">
      <c r="C227" s="11" t="s">
        <v>125</v>
      </c>
      <c r="D227" s="10"/>
      <c r="E227" s="32"/>
      <c r="F227" s="32"/>
      <c r="G227" s="32"/>
      <c r="H227" s="5"/>
      <c r="I227" s="5"/>
      <c r="J227" s="5"/>
      <c r="K227" s="10"/>
      <c r="L227" s="7">
        <f>L207+L209+L210+L217</f>
        <v>571104.30000000005</v>
      </c>
      <c r="N227" s="18"/>
    </row>
    <row r="228" spans="1:14" x14ac:dyDescent="0.25">
      <c r="C228" s="116" t="s">
        <v>30</v>
      </c>
      <c r="L228" s="16">
        <f>L207+L210</f>
        <v>202441.18</v>
      </c>
      <c r="N228" s="18"/>
    </row>
    <row r="229" spans="1:14" x14ac:dyDescent="0.25">
      <c r="B229" s="116" t="s">
        <v>94</v>
      </c>
      <c r="C229" s="116" t="s">
        <v>76</v>
      </c>
      <c r="D229" s="9" t="s">
        <v>32</v>
      </c>
      <c r="E229" s="38">
        <v>112</v>
      </c>
      <c r="F229" s="38"/>
      <c r="G229" s="37">
        <f>E229</f>
        <v>112</v>
      </c>
      <c r="L229" s="16">
        <f>G229*L228/100</f>
        <v>226734.12</v>
      </c>
      <c r="N229" s="18"/>
    </row>
    <row r="230" spans="1:14" x14ac:dyDescent="0.25">
      <c r="B230" s="116" t="s">
        <v>95</v>
      </c>
      <c r="C230" s="116" t="s">
        <v>77</v>
      </c>
      <c r="D230" s="9" t="s">
        <v>32</v>
      </c>
      <c r="E230" s="38">
        <v>65</v>
      </c>
      <c r="F230" s="38"/>
      <c r="G230" s="37">
        <f>E230</f>
        <v>65</v>
      </c>
      <c r="L230" s="16">
        <f>L228*G230/100</f>
        <v>131586.76999999999</v>
      </c>
      <c r="N230" s="18"/>
    </row>
    <row r="231" spans="1:14" x14ac:dyDescent="0.25">
      <c r="A231" s="4"/>
      <c r="B231" s="4"/>
      <c r="C231" s="11" t="s">
        <v>34</v>
      </c>
      <c r="D231" s="10"/>
      <c r="E231" s="32"/>
      <c r="F231" s="32"/>
      <c r="G231" s="32"/>
      <c r="H231" s="6"/>
      <c r="I231" s="6"/>
      <c r="J231" s="25">
        <f>L231/E204</f>
        <v>323841.53000000003</v>
      </c>
      <c r="K231" s="10"/>
      <c r="L231" s="7">
        <f>L227+L229+L230</f>
        <v>929425.19</v>
      </c>
      <c r="N231" s="18"/>
    </row>
    <row r="232" spans="1:14" ht="15.75" customHeight="1" x14ac:dyDescent="0.25">
      <c r="A232" s="26"/>
      <c r="B232" s="117"/>
      <c r="C232" s="144" t="s">
        <v>169</v>
      </c>
      <c r="D232" s="145"/>
      <c r="E232" s="145"/>
      <c r="F232" s="145"/>
      <c r="G232" s="145"/>
      <c r="H232" s="22"/>
      <c r="I232" s="12"/>
      <c r="J232" s="17"/>
      <c r="K232" s="12"/>
      <c r="L232" s="22">
        <f>L234+L235+L236+L237+L238</f>
        <v>5903591.6500000004</v>
      </c>
      <c r="N232" s="18"/>
    </row>
    <row r="233" spans="1:14" ht="15.75" customHeight="1" x14ac:dyDescent="0.25">
      <c r="C233" s="146" t="s">
        <v>39</v>
      </c>
      <c r="D233" s="147"/>
      <c r="E233" s="147"/>
      <c r="F233" s="147"/>
      <c r="G233" s="147"/>
      <c r="I233" s="13"/>
      <c r="N233" s="18"/>
    </row>
    <row r="234" spans="1:14" ht="15.75" customHeight="1" x14ac:dyDescent="0.25">
      <c r="C234" s="142" t="s">
        <v>40</v>
      </c>
      <c r="D234" s="143"/>
      <c r="E234" s="143"/>
      <c r="F234" s="143"/>
      <c r="G234" s="143"/>
      <c r="I234" s="13"/>
      <c r="J234" s="16"/>
      <c r="L234" s="16">
        <f>L187+L207</f>
        <v>3682568.55</v>
      </c>
      <c r="N234" s="18"/>
    </row>
    <row r="235" spans="1:14" ht="15.75" customHeight="1" x14ac:dyDescent="0.25">
      <c r="C235" s="142" t="s">
        <v>41</v>
      </c>
      <c r="D235" s="143"/>
      <c r="E235" s="143"/>
      <c r="F235" s="143"/>
      <c r="G235" s="143"/>
      <c r="I235" s="13"/>
      <c r="J235" s="16"/>
      <c r="L235" s="16">
        <f>L189+L209</f>
        <v>3593.63</v>
      </c>
      <c r="N235" s="18"/>
    </row>
    <row r="236" spans="1:14" ht="15.75" customHeight="1" x14ac:dyDescent="0.25">
      <c r="C236" s="142" t="s">
        <v>105</v>
      </c>
      <c r="D236" s="143"/>
      <c r="E236" s="143"/>
      <c r="F236" s="143"/>
      <c r="G236" s="143"/>
      <c r="I236" s="13"/>
      <c r="J236" s="16"/>
      <c r="L236" s="14">
        <f>L190+L210</f>
        <v>31577.69</v>
      </c>
      <c r="N236" s="18"/>
    </row>
    <row r="237" spans="1:14" ht="15.75" customHeight="1" x14ac:dyDescent="0.25">
      <c r="C237" s="142" t="s">
        <v>42</v>
      </c>
      <c r="D237" s="143"/>
      <c r="E237" s="143"/>
      <c r="F237" s="143"/>
      <c r="G237" s="143"/>
      <c r="I237" s="13"/>
      <c r="J237" s="16"/>
      <c r="L237" s="16">
        <f>L195+L199+L217</f>
        <v>2185851.7799999998</v>
      </c>
      <c r="N237" s="18"/>
    </row>
    <row r="238" spans="1:14" ht="15.75" customHeight="1" x14ac:dyDescent="0.25">
      <c r="C238" s="142" t="s">
        <v>80</v>
      </c>
      <c r="D238" s="143"/>
      <c r="E238" s="143"/>
      <c r="F238" s="143"/>
      <c r="G238" s="143"/>
      <c r="I238" s="13"/>
      <c r="J238" s="16"/>
      <c r="L238" s="16"/>
      <c r="N238" s="18"/>
    </row>
    <row r="239" spans="1:14" ht="15.75" customHeight="1" x14ac:dyDescent="0.25">
      <c r="C239" s="142" t="s">
        <v>228</v>
      </c>
      <c r="D239" s="143"/>
      <c r="E239" s="143"/>
      <c r="F239" s="143"/>
      <c r="G239" s="143"/>
      <c r="I239" s="13"/>
      <c r="J239" s="16"/>
      <c r="L239" s="14">
        <f>L234+L236</f>
        <v>3714146.24</v>
      </c>
      <c r="N239" s="18"/>
    </row>
    <row r="240" spans="1:14" ht="15.75" customHeight="1" x14ac:dyDescent="0.25">
      <c r="C240" s="142" t="s">
        <v>106</v>
      </c>
      <c r="D240" s="143"/>
      <c r="E240" s="143"/>
      <c r="F240" s="143"/>
      <c r="G240" s="143"/>
      <c r="I240" s="13"/>
      <c r="J240" s="16"/>
      <c r="L240" s="14">
        <f>L201+L229</f>
        <v>4159843.79</v>
      </c>
      <c r="N240" s="18"/>
    </row>
    <row r="241" spans="3:14" ht="15.75" customHeight="1" x14ac:dyDescent="0.25">
      <c r="C241" s="142" t="s">
        <v>107</v>
      </c>
      <c r="D241" s="143"/>
      <c r="E241" s="143"/>
      <c r="F241" s="143"/>
      <c r="G241" s="143"/>
      <c r="I241" s="13"/>
      <c r="J241" s="16"/>
      <c r="L241" s="14">
        <f>L202+L230</f>
        <v>2414195.06</v>
      </c>
      <c r="N241" s="18"/>
    </row>
    <row r="242" spans="3:14" ht="15.75" customHeight="1" x14ac:dyDescent="0.25">
      <c r="C242" s="142" t="s">
        <v>108</v>
      </c>
      <c r="D242" s="143"/>
      <c r="E242" s="143"/>
      <c r="F242" s="143"/>
      <c r="G242" s="143"/>
      <c r="I242" s="13"/>
      <c r="J242" s="16"/>
      <c r="N242" s="18"/>
    </row>
    <row r="243" spans="3:14" ht="15.75" customHeight="1" x14ac:dyDescent="0.25">
      <c r="C243" s="142" t="s">
        <v>109</v>
      </c>
      <c r="D243" s="143"/>
      <c r="E243" s="143"/>
      <c r="F243" s="143"/>
      <c r="G243" s="143"/>
      <c r="I243" s="13"/>
      <c r="J243" s="16"/>
      <c r="N243" s="18"/>
    </row>
    <row r="244" spans="3:14" ht="15.75" customHeight="1" x14ac:dyDescent="0.25">
      <c r="C244" s="144" t="s">
        <v>170</v>
      </c>
      <c r="D244" s="145"/>
      <c r="E244" s="145"/>
      <c r="F244" s="145"/>
      <c r="G244" s="145"/>
      <c r="I244" s="13"/>
      <c r="J244" s="17"/>
      <c r="L244" s="22">
        <f>L232+L240+L241+L242+L243</f>
        <v>12477630.5</v>
      </c>
      <c r="N244" s="18"/>
    </row>
    <row r="245" spans="3:14" ht="15.75" customHeight="1" x14ac:dyDescent="0.25">
      <c r="C245" s="146" t="s">
        <v>229</v>
      </c>
      <c r="D245" s="147"/>
      <c r="E245" s="147"/>
      <c r="F245" s="147"/>
      <c r="G245" s="147"/>
      <c r="I245" s="13"/>
      <c r="N245" s="18"/>
    </row>
    <row r="246" spans="3:14" ht="15.75" customHeight="1" x14ac:dyDescent="0.25">
      <c r="C246" s="142" t="s">
        <v>111</v>
      </c>
      <c r="D246" s="143"/>
      <c r="E246" s="143"/>
      <c r="F246" s="143"/>
      <c r="G246" s="143"/>
      <c r="I246" s="13"/>
      <c r="J246" s="16"/>
      <c r="L246" s="16"/>
      <c r="N246" s="18"/>
    </row>
    <row r="247" spans="3:14" ht="15.75" customHeight="1" x14ac:dyDescent="0.25">
      <c r="C247" s="142" t="s">
        <v>112</v>
      </c>
      <c r="D247" s="143"/>
      <c r="E247" s="143"/>
      <c r="F247" s="143"/>
      <c r="G247" s="143"/>
      <c r="I247" s="13"/>
      <c r="J247" s="16"/>
      <c r="L247" s="16"/>
      <c r="N247" s="18"/>
    </row>
    <row r="248" spans="3:14" ht="15.75" customHeight="1" x14ac:dyDescent="0.25">
      <c r="C248" s="13" t="s">
        <v>143</v>
      </c>
      <c r="G248" s="36">
        <f>G187+G207</f>
        <v>5324.0551750000004</v>
      </c>
      <c r="L248" s="8"/>
      <c r="N248" s="18"/>
    </row>
    <row r="249" spans="3:14" ht="15.75" customHeight="1" x14ac:dyDescent="0.25">
      <c r="C249" s="13" t="s">
        <v>144</v>
      </c>
      <c r="G249" s="31">
        <f>G190+G210</f>
        <v>57.711350000000003</v>
      </c>
      <c r="L249" s="8"/>
      <c r="N249" s="18"/>
    </row>
    <row r="250" spans="3:14" ht="15.75" customHeight="1" x14ac:dyDescent="0.25">
      <c r="C250" s="13"/>
      <c r="N250" s="18"/>
    </row>
    <row r="251" spans="3:14" ht="15.75" customHeight="1" x14ac:dyDescent="0.25">
      <c r="C251" s="12" t="s">
        <v>189</v>
      </c>
      <c r="L251" s="14">
        <f>L253+L261+L262</f>
        <v>12938299.779999999</v>
      </c>
      <c r="N251" s="18"/>
    </row>
    <row r="252" spans="3:14" ht="15.75" customHeight="1" x14ac:dyDescent="0.25">
      <c r="C252" s="118" t="s">
        <v>230</v>
      </c>
      <c r="N252" s="18"/>
    </row>
    <row r="253" spans="3:14" ht="15.75" customHeight="1" x14ac:dyDescent="0.25">
      <c r="C253" s="116" t="s">
        <v>231</v>
      </c>
      <c r="L253" s="14">
        <f>L255+L256+L257+L258+L259</f>
        <v>6241412.9000000004</v>
      </c>
      <c r="N253" s="18"/>
    </row>
    <row r="254" spans="3:14" ht="15.75" customHeight="1" x14ac:dyDescent="0.25">
      <c r="C254" s="118" t="s">
        <v>39</v>
      </c>
      <c r="N254" s="18"/>
    </row>
    <row r="255" spans="3:14" ht="15.75" customHeight="1" x14ac:dyDescent="0.25">
      <c r="C255" s="116" t="s">
        <v>40</v>
      </c>
      <c r="L255" s="14">
        <f>L42+L79+L99+L187+L207</f>
        <v>3732021.64</v>
      </c>
      <c r="N255" s="18"/>
    </row>
    <row r="256" spans="3:14" ht="15.75" customHeight="1" x14ac:dyDescent="0.25">
      <c r="C256" s="116" t="s">
        <v>41</v>
      </c>
      <c r="L256" s="14">
        <f>L46+L48+L83+L103+L191+L193+L211+L213+L215</f>
        <v>60729.39</v>
      </c>
      <c r="N256" s="18"/>
    </row>
    <row r="257" spans="3:14" ht="15.75" customHeight="1" x14ac:dyDescent="0.25">
      <c r="C257" s="116" t="s">
        <v>105</v>
      </c>
      <c r="L257" s="14">
        <f>L47+L49+L84+L104+L192+L194+L212+L214+L216</f>
        <v>55700.160000000003</v>
      </c>
      <c r="N257" s="18"/>
    </row>
    <row r="258" spans="3:14" ht="15.75" customHeight="1" x14ac:dyDescent="0.25">
      <c r="C258" s="116" t="s">
        <v>42</v>
      </c>
      <c r="L258" s="14">
        <f>L51+L86+L87+L91+L92+L106+L107+L111+L112+L196+L199+L218+L219+L220+L221+L222+L223+L224+L225+L226</f>
        <v>2391785.71</v>
      </c>
      <c r="N258" s="18"/>
    </row>
    <row r="259" spans="3:14" ht="15.75" customHeight="1" x14ac:dyDescent="0.25">
      <c r="C259" s="13" t="s">
        <v>80</v>
      </c>
      <c r="L259" s="14">
        <f>L57</f>
        <v>1176</v>
      </c>
      <c r="N259" s="18"/>
    </row>
    <row r="260" spans="3:14" ht="15.75" customHeight="1" x14ac:dyDescent="0.25">
      <c r="C260" s="13" t="s">
        <v>232</v>
      </c>
      <c r="L260" s="14">
        <f>L53+L93+L113+L200+L228</f>
        <v>3787721.8</v>
      </c>
      <c r="N260" s="18"/>
    </row>
    <row r="261" spans="3:14" ht="15.75" customHeight="1" x14ac:dyDescent="0.25">
      <c r="C261" s="13" t="s">
        <v>233</v>
      </c>
      <c r="L261" s="14">
        <f>L54+L94+L114+L201+L229</f>
        <v>4236890.57</v>
      </c>
      <c r="N261" s="18"/>
    </row>
    <row r="262" spans="3:14" ht="15.75" customHeight="1" x14ac:dyDescent="0.25">
      <c r="C262" s="13" t="s">
        <v>234</v>
      </c>
      <c r="L262" s="14">
        <f>L55+L95+L115+L202+L230</f>
        <v>2459996.31</v>
      </c>
      <c r="N262" s="18"/>
    </row>
    <row r="263" spans="3:14" ht="15.75" customHeight="1" x14ac:dyDescent="0.25">
      <c r="C263" s="13"/>
      <c r="N263" s="18"/>
    </row>
    <row r="264" spans="3:14" ht="15.75" customHeight="1" x14ac:dyDescent="0.25">
      <c r="C264" s="12" t="s">
        <v>256</v>
      </c>
      <c r="L264" s="14">
        <f>L266+L274+L275</f>
        <v>90265.94</v>
      </c>
      <c r="N264" s="18"/>
    </row>
    <row r="265" spans="3:14" ht="15.75" customHeight="1" x14ac:dyDescent="0.25">
      <c r="C265" s="118" t="s">
        <v>230</v>
      </c>
      <c r="N265" s="18"/>
    </row>
    <row r="266" spans="3:14" ht="15.75" customHeight="1" x14ac:dyDescent="0.25">
      <c r="C266" s="116" t="s">
        <v>231</v>
      </c>
      <c r="L266" s="14">
        <f>L268+L269+L270+L271+L272</f>
        <v>39885.980000000003</v>
      </c>
      <c r="N266" s="18"/>
    </row>
    <row r="267" spans="3:14" ht="15.75" customHeight="1" x14ac:dyDescent="0.25">
      <c r="C267" s="118" t="s">
        <v>39</v>
      </c>
      <c r="N267" s="18"/>
    </row>
    <row r="268" spans="3:14" ht="15.75" customHeight="1" x14ac:dyDescent="0.25">
      <c r="C268" s="116" t="s">
        <v>40</v>
      </c>
      <c r="L268" s="14">
        <f>L138+L155+L156</f>
        <v>33304.949999999997</v>
      </c>
      <c r="N268" s="18"/>
    </row>
    <row r="269" spans="3:14" ht="15.75" customHeight="1" x14ac:dyDescent="0.25">
      <c r="C269" s="116" t="s">
        <v>41</v>
      </c>
      <c r="L269" s="14">
        <f>L141+L159</f>
        <v>4590.9399999999996</v>
      </c>
      <c r="N269" s="18"/>
    </row>
    <row r="270" spans="3:14" ht="15.75" customHeight="1" x14ac:dyDescent="0.25">
      <c r="C270" s="116" t="s">
        <v>105</v>
      </c>
      <c r="L270" s="14">
        <f>L142</f>
        <v>1516.66</v>
      </c>
      <c r="N270" s="18"/>
    </row>
    <row r="271" spans="3:14" ht="15.75" customHeight="1" x14ac:dyDescent="0.25">
      <c r="C271" s="116" t="s">
        <v>42</v>
      </c>
      <c r="L271" s="14">
        <f>L144</f>
        <v>473.43</v>
      </c>
      <c r="N271" s="18"/>
    </row>
    <row r="272" spans="3:14" ht="15.75" customHeight="1" x14ac:dyDescent="0.25">
      <c r="C272" s="13" t="s">
        <v>80</v>
      </c>
      <c r="N272" s="18"/>
    </row>
    <row r="273" spans="3:14" ht="15.75" customHeight="1" x14ac:dyDescent="0.25">
      <c r="C273" s="13" t="s">
        <v>232</v>
      </c>
      <c r="L273" s="14">
        <f>L145+L162</f>
        <v>34821.61</v>
      </c>
      <c r="N273" s="18"/>
    </row>
    <row r="274" spans="3:14" ht="15.75" customHeight="1" x14ac:dyDescent="0.25">
      <c r="C274" s="13" t="s">
        <v>233</v>
      </c>
      <c r="L274" s="14">
        <f>L146+L163</f>
        <v>32598.86</v>
      </c>
      <c r="N274" s="18"/>
    </row>
    <row r="275" spans="3:14" ht="15.75" customHeight="1" x14ac:dyDescent="0.25">
      <c r="C275" s="13" t="s">
        <v>234</v>
      </c>
      <c r="L275" s="14">
        <f>L147+L164</f>
        <v>17781.099999999999</v>
      </c>
      <c r="N275" s="18"/>
    </row>
    <row r="276" spans="3:14" ht="15.75" customHeight="1" x14ac:dyDescent="0.25">
      <c r="C276" s="13"/>
      <c r="N276" s="18"/>
    </row>
    <row r="277" spans="3:14" ht="15.75" customHeight="1" x14ac:dyDescent="0.25">
      <c r="C277" s="12" t="s">
        <v>83</v>
      </c>
      <c r="L277" s="14">
        <f>L149+L150+L151</f>
        <v>660186.5</v>
      </c>
      <c r="N277" s="18"/>
    </row>
    <row r="278" spans="3:14" ht="15.75" customHeight="1" x14ac:dyDescent="0.25">
      <c r="C278" s="13"/>
      <c r="N278" s="18"/>
    </row>
    <row r="279" spans="3:14" ht="15.75" customHeight="1" x14ac:dyDescent="0.25">
      <c r="C279" s="12" t="s">
        <v>84</v>
      </c>
      <c r="N279" s="18"/>
    </row>
    <row r="280" spans="3:14" ht="15.75" customHeight="1" x14ac:dyDescent="0.25">
      <c r="C280" s="27" t="s">
        <v>230</v>
      </c>
      <c r="N280" s="18"/>
    </row>
    <row r="281" spans="3:14" ht="15.75" customHeight="1" x14ac:dyDescent="0.25">
      <c r="C281" s="116" t="s">
        <v>245</v>
      </c>
      <c r="N281" s="18"/>
    </row>
    <row r="282" spans="3:14" ht="15.75" customHeight="1" x14ac:dyDescent="0.25">
      <c r="C282" s="116" t="s">
        <v>246</v>
      </c>
      <c r="N282" s="18"/>
    </row>
    <row r="283" spans="3:14" ht="15.75" customHeight="1" x14ac:dyDescent="0.25">
      <c r="C283" s="27" t="s">
        <v>235</v>
      </c>
      <c r="N283" s="18"/>
    </row>
    <row r="284" spans="3:14" ht="15.75" customHeight="1" x14ac:dyDescent="0.25">
      <c r="C284" s="13" t="s">
        <v>236</v>
      </c>
      <c r="N284" s="18"/>
    </row>
    <row r="285" spans="3:14" ht="15.75" customHeight="1" x14ac:dyDescent="0.25">
      <c r="C285" s="27" t="s">
        <v>39</v>
      </c>
      <c r="N285" s="18"/>
    </row>
    <row r="286" spans="3:14" ht="15.75" customHeight="1" x14ac:dyDescent="0.25">
      <c r="C286" s="13" t="s">
        <v>40</v>
      </c>
      <c r="N286" s="18"/>
    </row>
    <row r="287" spans="3:14" ht="15.75" customHeight="1" x14ac:dyDescent="0.25">
      <c r="C287" s="116" t="s">
        <v>41</v>
      </c>
      <c r="N287" s="18"/>
    </row>
    <row r="288" spans="3:14" ht="15.75" customHeight="1" x14ac:dyDescent="0.25">
      <c r="C288" s="116" t="s">
        <v>105</v>
      </c>
      <c r="N288" s="18"/>
    </row>
    <row r="289" spans="1:14" ht="15.75" customHeight="1" x14ac:dyDescent="0.25">
      <c r="C289" s="116" t="s">
        <v>42</v>
      </c>
      <c r="N289" s="18"/>
    </row>
    <row r="290" spans="1:14" ht="15.75" customHeight="1" x14ac:dyDescent="0.25">
      <c r="C290" s="13" t="s">
        <v>80</v>
      </c>
      <c r="N290" s="18"/>
    </row>
    <row r="291" spans="1:14" ht="15.75" customHeight="1" x14ac:dyDescent="0.25">
      <c r="C291" s="13" t="s">
        <v>232</v>
      </c>
      <c r="N291" s="18"/>
    </row>
    <row r="292" spans="1:14" ht="15.75" customHeight="1" x14ac:dyDescent="0.25">
      <c r="C292" s="13" t="s">
        <v>233</v>
      </c>
      <c r="N292" s="18"/>
    </row>
    <row r="293" spans="1:14" ht="15.75" customHeight="1" x14ac:dyDescent="0.25">
      <c r="C293" s="13" t="s">
        <v>234</v>
      </c>
      <c r="N293" s="18"/>
    </row>
    <row r="294" spans="1:14" ht="15.75" customHeight="1" x14ac:dyDescent="0.25">
      <c r="C294" s="13"/>
      <c r="N294" s="18"/>
    </row>
    <row r="295" spans="1:14" x14ac:dyDescent="0.25">
      <c r="A295" s="18"/>
      <c r="C295" s="144" t="s">
        <v>79</v>
      </c>
      <c r="D295" s="150"/>
      <c r="E295" s="150"/>
      <c r="F295" s="150"/>
      <c r="G295" s="150"/>
      <c r="I295" s="13"/>
      <c r="L295" s="14">
        <f>L297+L305+L306+L307+L308</f>
        <v>13688752.220000001</v>
      </c>
      <c r="M295" s="8"/>
      <c r="N295" s="49"/>
    </row>
    <row r="296" spans="1:14" x14ac:dyDescent="0.25">
      <c r="A296" s="18"/>
      <c r="C296" s="27" t="s">
        <v>230</v>
      </c>
      <c r="D296" s="120"/>
      <c r="E296" s="34"/>
      <c r="F296" s="34"/>
      <c r="G296" s="34"/>
      <c r="I296" s="13"/>
      <c r="N296" s="49"/>
    </row>
    <row r="297" spans="1:14" x14ac:dyDescent="0.25">
      <c r="A297" s="18"/>
      <c r="C297" s="142" t="s">
        <v>137</v>
      </c>
      <c r="D297" s="149"/>
      <c r="E297" s="149"/>
      <c r="F297" s="149"/>
      <c r="G297" s="149"/>
      <c r="J297" s="17"/>
      <c r="K297" s="28"/>
      <c r="L297" s="17">
        <f>L299+L300+L301+L302+L303</f>
        <v>6281298.8799999999</v>
      </c>
      <c r="N297" s="49"/>
    </row>
    <row r="298" spans="1:14" x14ac:dyDescent="0.25">
      <c r="A298" s="18"/>
      <c r="C298" s="146" t="s">
        <v>39</v>
      </c>
      <c r="D298" s="148"/>
      <c r="E298" s="148"/>
      <c r="F298" s="148"/>
      <c r="G298" s="148"/>
      <c r="J298" s="28"/>
      <c r="K298" s="28"/>
      <c r="L298" s="30"/>
      <c r="N298" s="49"/>
    </row>
    <row r="299" spans="1:14" x14ac:dyDescent="0.25">
      <c r="A299" s="18"/>
      <c r="C299" s="142" t="s">
        <v>40</v>
      </c>
      <c r="D299" s="149"/>
      <c r="E299" s="149"/>
      <c r="F299" s="149"/>
      <c r="G299" s="149"/>
      <c r="J299" s="16"/>
      <c r="K299" s="15"/>
      <c r="L299" s="16">
        <f t="shared" ref="L299:L304" si="6">L255+L268+L286</f>
        <v>3765326.59</v>
      </c>
      <c r="N299" s="49"/>
    </row>
    <row r="300" spans="1:14" x14ac:dyDescent="0.25">
      <c r="A300" s="18"/>
      <c r="C300" s="142" t="s">
        <v>41</v>
      </c>
      <c r="D300" s="149"/>
      <c r="E300" s="149"/>
      <c r="F300" s="149"/>
      <c r="G300" s="149"/>
      <c r="J300" s="16"/>
      <c r="K300" s="15"/>
      <c r="L300" s="16">
        <f t="shared" si="6"/>
        <v>65320.33</v>
      </c>
      <c r="N300" s="49"/>
    </row>
    <row r="301" spans="1:14" x14ac:dyDescent="0.25">
      <c r="A301" s="18"/>
      <c r="C301" s="142" t="s">
        <v>105</v>
      </c>
      <c r="D301" s="149"/>
      <c r="E301" s="149"/>
      <c r="F301" s="149"/>
      <c r="G301" s="149"/>
      <c r="J301" s="16"/>
      <c r="K301" s="28"/>
      <c r="L301" s="16">
        <f t="shared" si="6"/>
        <v>57216.82</v>
      </c>
      <c r="N301" s="49"/>
    </row>
    <row r="302" spans="1:14" x14ac:dyDescent="0.25">
      <c r="A302" s="18"/>
      <c r="C302" s="142" t="s">
        <v>42</v>
      </c>
      <c r="D302" s="149"/>
      <c r="E302" s="149"/>
      <c r="F302" s="149"/>
      <c r="G302" s="149"/>
      <c r="J302" s="16"/>
      <c r="K302" s="15"/>
      <c r="L302" s="16">
        <f t="shared" si="6"/>
        <v>2392259.14</v>
      </c>
      <c r="N302" s="49"/>
    </row>
    <row r="303" spans="1:14" x14ac:dyDescent="0.25">
      <c r="A303" s="18"/>
      <c r="C303" s="13" t="s">
        <v>80</v>
      </c>
      <c r="D303" s="119"/>
      <c r="E303" s="35"/>
      <c r="F303" s="35"/>
      <c r="G303" s="35"/>
      <c r="J303" s="16"/>
      <c r="K303" s="15"/>
      <c r="L303" s="16">
        <f t="shared" si="6"/>
        <v>1176</v>
      </c>
      <c r="N303" s="49"/>
    </row>
    <row r="304" spans="1:14" x14ac:dyDescent="0.25">
      <c r="C304" s="13" t="s">
        <v>237</v>
      </c>
      <c r="D304" s="119"/>
      <c r="E304" s="35"/>
      <c r="F304" s="35"/>
      <c r="G304" s="35"/>
      <c r="J304" s="16"/>
      <c r="K304" s="28"/>
      <c r="L304" s="16">
        <f t="shared" si="6"/>
        <v>3822543.41</v>
      </c>
      <c r="N304" s="49"/>
    </row>
    <row r="305" spans="1:14" x14ac:dyDescent="0.25">
      <c r="C305" s="13" t="s">
        <v>81</v>
      </c>
      <c r="D305" s="119"/>
      <c r="E305" s="35"/>
      <c r="F305" s="35"/>
      <c r="G305" s="35"/>
      <c r="J305" s="16"/>
      <c r="K305" s="28"/>
      <c r="L305" s="16">
        <f t="shared" ref="L305" si="7">L261+L274+L292</f>
        <v>4269489.43</v>
      </c>
      <c r="N305" s="49"/>
    </row>
    <row r="306" spans="1:14" x14ac:dyDescent="0.25">
      <c r="A306" s="18"/>
      <c r="C306" s="13" t="s">
        <v>82</v>
      </c>
      <c r="D306" s="119"/>
      <c r="E306" s="35"/>
      <c r="F306" s="35"/>
      <c r="G306" s="35"/>
      <c r="J306" s="16"/>
      <c r="K306" s="28"/>
      <c r="L306" s="16">
        <f>L262+L275+L293</f>
        <v>2477777.41</v>
      </c>
      <c r="N306" s="49"/>
    </row>
    <row r="307" spans="1:14" x14ac:dyDescent="0.25">
      <c r="A307" s="18"/>
      <c r="C307" s="13" t="s">
        <v>239</v>
      </c>
      <c r="D307" s="119"/>
      <c r="E307" s="35"/>
      <c r="F307" s="35"/>
      <c r="G307" s="35"/>
      <c r="J307" s="16"/>
      <c r="K307" s="15"/>
      <c r="L307" s="16">
        <f>L277</f>
        <v>660186.5</v>
      </c>
      <c r="N307" s="49"/>
    </row>
    <row r="308" spans="1:14" x14ac:dyDescent="0.25">
      <c r="A308" s="18"/>
      <c r="C308" s="13" t="s">
        <v>240</v>
      </c>
      <c r="D308" s="119"/>
      <c r="E308" s="35"/>
      <c r="F308" s="35"/>
      <c r="G308" s="35"/>
      <c r="J308" s="16"/>
      <c r="K308" s="15"/>
      <c r="L308" s="17"/>
      <c r="N308" s="49"/>
    </row>
    <row r="309" spans="1:14" x14ac:dyDescent="0.25">
      <c r="A309" s="18"/>
      <c r="C309" s="13"/>
      <c r="D309" s="119"/>
      <c r="E309" s="35"/>
      <c r="F309" s="35"/>
      <c r="G309" s="35"/>
      <c r="J309" s="16"/>
      <c r="K309" s="15"/>
      <c r="L309" s="17"/>
      <c r="N309" s="49"/>
    </row>
    <row r="310" spans="1:14" x14ac:dyDescent="0.25">
      <c r="A310" s="18"/>
      <c r="C310" s="12" t="s">
        <v>238</v>
      </c>
      <c r="D310" s="120"/>
      <c r="E310" s="34"/>
      <c r="F310" s="34"/>
      <c r="G310" s="34"/>
      <c r="J310" s="17"/>
      <c r="K310" s="28"/>
      <c r="L310" s="8"/>
      <c r="N310" s="49"/>
    </row>
    <row r="311" spans="1:14" x14ac:dyDescent="0.25">
      <c r="A311" s="18"/>
      <c r="C311" s="13" t="s">
        <v>111</v>
      </c>
      <c r="D311" s="119"/>
      <c r="E311" s="35"/>
      <c r="F311" s="35"/>
      <c r="G311" s="35"/>
      <c r="I311" s="13"/>
      <c r="J311" s="16"/>
      <c r="K311" s="28"/>
      <c r="L311" s="16">
        <f>L73+L131+L180+L246</f>
        <v>24259.69</v>
      </c>
      <c r="N311" s="49"/>
    </row>
    <row r="312" spans="1:14" x14ac:dyDescent="0.25">
      <c r="A312" s="18"/>
      <c r="C312" s="13" t="s">
        <v>113</v>
      </c>
      <c r="D312" s="119"/>
      <c r="E312" s="35"/>
      <c r="F312" s="35"/>
      <c r="G312" s="35"/>
      <c r="I312" s="13"/>
      <c r="J312" s="16"/>
      <c r="K312" s="28"/>
      <c r="L312" s="16"/>
      <c r="N312" s="18"/>
    </row>
    <row r="313" spans="1:14" x14ac:dyDescent="0.25">
      <c r="A313" s="18"/>
      <c r="C313" s="13" t="s">
        <v>143</v>
      </c>
      <c r="G313" s="36">
        <f>G248+G182+G133+G75</f>
        <v>5553.958635</v>
      </c>
      <c r="L313" s="8"/>
      <c r="N313" s="18"/>
    </row>
    <row r="314" spans="1:14" x14ac:dyDescent="0.25">
      <c r="A314" s="18"/>
      <c r="C314" s="13" t="s">
        <v>144</v>
      </c>
      <c r="G314" s="21">
        <f>G249+G183+G134+G76</f>
        <v>109.88645</v>
      </c>
      <c r="L314" s="8"/>
      <c r="N314" s="18"/>
    </row>
  </sheetData>
  <autoFilter ref="A39:L314"/>
  <mergeCells count="110">
    <mergeCell ref="C298:G298"/>
    <mergeCell ref="C299:G299"/>
    <mergeCell ref="C300:G300"/>
    <mergeCell ref="C301:G301"/>
    <mergeCell ref="C302:G302"/>
    <mergeCell ref="C244:G244"/>
    <mergeCell ref="C245:G245"/>
    <mergeCell ref="C246:G246"/>
    <mergeCell ref="C247:G247"/>
    <mergeCell ref="C295:G295"/>
    <mergeCell ref="C297:G297"/>
    <mergeCell ref="C238:G238"/>
    <mergeCell ref="C239:G239"/>
    <mergeCell ref="C240:G240"/>
    <mergeCell ref="C241:G241"/>
    <mergeCell ref="C242:G242"/>
    <mergeCell ref="C243:G243"/>
    <mergeCell ref="C232:G232"/>
    <mergeCell ref="C233:G233"/>
    <mergeCell ref="C234:G234"/>
    <mergeCell ref="C235:G235"/>
    <mergeCell ref="C236:G236"/>
    <mergeCell ref="C237:G237"/>
    <mergeCell ref="C176:G176"/>
    <mergeCell ref="C177:G177"/>
    <mergeCell ref="C178:G178"/>
    <mergeCell ref="C179:G179"/>
    <mergeCell ref="C180:G180"/>
    <mergeCell ref="C181:G181"/>
    <mergeCell ref="C170:G170"/>
    <mergeCell ref="C171:G171"/>
    <mergeCell ref="C172:G172"/>
    <mergeCell ref="C173:G173"/>
    <mergeCell ref="C174:G174"/>
    <mergeCell ref="C175:G175"/>
    <mergeCell ref="C131:G131"/>
    <mergeCell ref="C132:G132"/>
    <mergeCell ref="C166:G166"/>
    <mergeCell ref="C167:G167"/>
    <mergeCell ref="C168:G168"/>
    <mergeCell ref="C169:G169"/>
    <mergeCell ref="C125:G125"/>
    <mergeCell ref="C126:G126"/>
    <mergeCell ref="C127:G127"/>
    <mergeCell ref="C128:G128"/>
    <mergeCell ref="C129:G129"/>
    <mergeCell ref="C130:G130"/>
    <mergeCell ref="C119:G119"/>
    <mergeCell ref="C120:G120"/>
    <mergeCell ref="C121:G121"/>
    <mergeCell ref="C122:G122"/>
    <mergeCell ref="C123:G123"/>
    <mergeCell ref="C124:G124"/>
    <mergeCell ref="C71:G71"/>
    <mergeCell ref="C72:G72"/>
    <mergeCell ref="C73:G73"/>
    <mergeCell ref="C74:G74"/>
    <mergeCell ref="C117:G117"/>
    <mergeCell ref="C118:G118"/>
    <mergeCell ref="C65:G65"/>
    <mergeCell ref="C66:G66"/>
    <mergeCell ref="C67:G67"/>
    <mergeCell ref="C68:G68"/>
    <mergeCell ref="C69:G69"/>
    <mergeCell ref="C70:G70"/>
    <mergeCell ref="C59:G59"/>
    <mergeCell ref="C60:G60"/>
    <mergeCell ref="C61:G61"/>
    <mergeCell ref="C62:G62"/>
    <mergeCell ref="C63:G63"/>
    <mergeCell ref="C64:G64"/>
    <mergeCell ref="G33:I33"/>
    <mergeCell ref="J33:K33"/>
    <mergeCell ref="A37:A38"/>
    <mergeCell ref="B37:B38"/>
    <mergeCell ref="C37:C38"/>
    <mergeCell ref="D37:D38"/>
    <mergeCell ref="E37:G37"/>
    <mergeCell ref="H37:L37"/>
    <mergeCell ref="C25:L25"/>
    <mergeCell ref="C26:L26"/>
    <mergeCell ref="D28:L28"/>
    <mergeCell ref="G30:I30"/>
    <mergeCell ref="G31:I31"/>
    <mergeCell ref="G32:I32"/>
    <mergeCell ref="J32:K32"/>
    <mergeCell ref="A14:L14"/>
    <mergeCell ref="B15:K15"/>
    <mergeCell ref="B17:K17"/>
    <mergeCell ref="B18:K18"/>
    <mergeCell ref="A20:L20"/>
    <mergeCell ref="B21:K21"/>
    <mergeCell ref="A7:E7"/>
    <mergeCell ref="F7:L7"/>
    <mergeCell ref="A8:E8"/>
    <mergeCell ref="F8:L8"/>
    <mergeCell ref="A11:L11"/>
    <mergeCell ref="B12:K12"/>
    <mergeCell ref="A4:E4"/>
    <mergeCell ref="F4:L4"/>
    <mergeCell ref="A5:E5"/>
    <mergeCell ref="F5:L5"/>
    <mergeCell ref="A6:E6"/>
    <mergeCell ref="F6:L6"/>
    <mergeCell ref="A1:E1"/>
    <mergeCell ref="F1:L1"/>
    <mergeCell ref="A2:E2"/>
    <mergeCell ref="F2:L2"/>
    <mergeCell ref="A3:E3"/>
    <mergeCell ref="F3:L3"/>
  </mergeCells>
  <pageMargins left="0.70866141732283472" right="0.70866141732283472" top="0.74803149606299213" bottom="0.74803149606299213" header="0.31496062992125984" footer="0.31496062992125984"/>
  <pageSetup paperSize="9" scale="48" fitToHeight="5" orientation="portrait" r:id="rId1"/>
  <ignoredErrors>
    <ignoredError sqref="L19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 ЛС РИМ для ФГИС ЦС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В. Ильина</dc:creator>
  <cp:lastModifiedBy>Милютина Анна Владимировна</cp:lastModifiedBy>
  <cp:lastPrinted>2022-11-18T09:54:30Z</cp:lastPrinted>
  <dcterms:created xsi:type="dcterms:W3CDTF">1998-06-28T10:39:47Z</dcterms:created>
  <dcterms:modified xsi:type="dcterms:W3CDTF">2023-11-13T13:07:20Z</dcterms:modified>
</cp:coreProperties>
</file>